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OLADORIA\Documents\"/>
    </mc:Choice>
  </mc:AlternateContent>
  <bookViews>
    <workbookView xWindow="0" yWindow="0" windowWidth="20400" windowHeight="7755"/>
  </bookViews>
  <sheets>
    <sheet name="1º TRIMESTRE DE 2020" sheetId="1" r:id="rId1"/>
    <sheet name="2º TRIMESTRE DE 2020  " sheetId="4" r:id="rId2"/>
    <sheet name="3º TRIMESTRE DE 2020 " sheetId="6" r:id="rId3"/>
    <sheet name="4º TRIMESTRE DE 2020" sheetId="7" r:id="rId4"/>
  </sheets>
  <definedNames>
    <definedName name="_xlnm.Print_Area" localSheetId="0">'1º TRIMESTRE DE 2020'!$A$1:$W$24</definedName>
    <definedName name="_xlnm.Print_Area" localSheetId="1">'2º TRIMESTRE DE 2020  '!$A$1:$W$24</definedName>
    <definedName name="_xlnm.Print_Area" localSheetId="2">'3º TRIMESTRE DE 2020 '!$A$1:$W$24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4" i="7" l="1"/>
  <c r="N25" i="7"/>
  <c r="N22" i="7"/>
  <c r="U26" i="1"/>
  <c r="M26" i="1"/>
  <c r="V26" i="4"/>
  <c r="M26" i="4"/>
  <c r="M24" i="7"/>
  <c r="M26" i="7"/>
  <c r="M27" i="7"/>
  <c r="M29" i="7"/>
  <c r="M15" i="7"/>
  <c r="M16" i="7"/>
  <c r="M17" i="7"/>
  <c r="M18" i="7"/>
  <c r="M19" i="7"/>
  <c r="M20" i="7"/>
  <c r="M21" i="7"/>
  <c r="M22" i="7"/>
  <c r="M23" i="7"/>
  <c r="M14" i="7"/>
  <c r="M24" i="6"/>
  <c r="M26" i="6"/>
  <c r="M27" i="6"/>
  <c r="M16" i="6"/>
  <c r="M17" i="6"/>
  <c r="M18" i="6"/>
  <c r="M19" i="6"/>
  <c r="M20" i="6"/>
  <c r="M21" i="6"/>
  <c r="M22" i="6"/>
  <c r="M23" i="6"/>
  <c r="M15" i="6"/>
  <c r="M15" i="4"/>
  <c r="M18" i="4"/>
  <c r="M19" i="4"/>
  <c r="M20" i="4"/>
  <c r="M21" i="4"/>
  <c r="M22" i="4"/>
  <c r="M23" i="4"/>
  <c r="M24" i="4"/>
  <c r="M16" i="4"/>
  <c r="M17" i="4"/>
  <c r="M25" i="1"/>
  <c r="M19" i="1"/>
  <c r="M17" i="1"/>
  <c r="M16" i="1"/>
  <c r="V25" i="1" l="1"/>
  <c r="V26" i="7" l="1"/>
  <c r="U26" i="6"/>
  <c r="U28" i="7" l="1"/>
  <c r="V28" i="7" s="1"/>
  <c r="U27" i="7"/>
  <c r="V27" i="7" s="1"/>
  <c r="U26" i="7"/>
  <c r="V25" i="7"/>
  <c r="V29" i="7"/>
  <c r="U29" i="7"/>
  <c r="U25" i="7"/>
  <c r="U24" i="7"/>
  <c r="V24" i="7" s="1"/>
  <c r="V23" i="7"/>
  <c r="U23" i="7"/>
  <c r="U22" i="7"/>
  <c r="U21" i="7"/>
  <c r="U20" i="7"/>
  <c r="U19" i="7"/>
  <c r="U18" i="7"/>
  <c r="V17" i="7"/>
  <c r="U17" i="7"/>
  <c r="U16" i="7"/>
  <c r="U15" i="7"/>
  <c r="U14" i="7"/>
  <c r="V14" i="7" s="1"/>
  <c r="U13" i="7"/>
  <c r="V13" i="7" s="1"/>
  <c r="V27" i="6" l="1"/>
  <c r="V23" i="6"/>
  <c r="V17" i="6"/>
  <c r="V17" i="4"/>
  <c r="V23" i="4"/>
  <c r="V21" i="4"/>
  <c r="V19" i="4"/>
  <c r="U27" i="6" l="1"/>
  <c r="V26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4" i="4" l="1"/>
  <c r="U25" i="4"/>
  <c r="U24" i="4"/>
  <c r="U23" i="4"/>
  <c r="U22" i="4"/>
  <c r="U21" i="4"/>
  <c r="U20" i="4"/>
  <c r="U19" i="4"/>
  <c r="U17" i="4"/>
  <c r="U16" i="4"/>
  <c r="U15" i="4"/>
  <c r="U13" i="4"/>
  <c r="V23" i="1" l="1"/>
  <c r="V22" i="1"/>
  <c r="V21" i="1"/>
  <c r="V19" i="1"/>
  <c r="V13" i="1"/>
  <c r="U24" i="1"/>
  <c r="U23" i="1"/>
  <c r="U22" i="1"/>
  <c r="U21" i="1"/>
  <c r="U20" i="1"/>
  <c r="U19" i="1"/>
  <c r="U18" i="1"/>
  <c r="U17" i="1"/>
  <c r="U16" i="1"/>
  <c r="V16" i="1" s="1"/>
  <c r="U15" i="1"/>
  <c r="U14" i="1"/>
  <c r="U13" i="1"/>
</calcChain>
</file>

<file path=xl/sharedStrings.xml><?xml version="1.0" encoding="utf-8"?>
<sst xmlns="http://schemas.openxmlformats.org/spreadsheetml/2006/main" count="1083" uniqueCount="213">
  <si>
    <t>MAPA DEMONSTRATIVO DE OBRAS E SERVIÇOS DE ENGENHARIA</t>
  </si>
  <si>
    <r>
      <t xml:space="preserve">UNIDADE: </t>
    </r>
    <r>
      <rPr>
        <sz val="11"/>
        <color theme="1"/>
        <rFont val="Calibri"/>
        <family val="2"/>
        <scheme val="minor"/>
      </rPr>
      <t>PREFEITURA MUNICIPAL DE CUMARU - PE</t>
    </r>
  </si>
  <si>
    <r>
      <t xml:space="preserve">UNIDADE ORÇAMENTÁRIA: </t>
    </r>
    <r>
      <rPr>
        <sz val="11"/>
        <color theme="1"/>
        <rFont val="Calibri"/>
        <family val="2"/>
        <scheme val="minor"/>
      </rPr>
      <t>SECRETARIA MUNICIPAL  DE INFRAESTRUTURA DE CUMARU</t>
    </r>
  </si>
  <si>
    <r>
      <t>EXERCÍCIO:</t>
    </r>
    <r>
      <rPr>
        <sz val="11"/>
        <color theme="1"/>
        <rFont val="Calibri"/>
        <family val="2"/>
        <scheme val="minor"/>
      </rPr>
      <t xml:space="preserve"> 1 TRIMESTRE DE 2020</t>
    </r>
  </si>
  <si>
    <t xml:space="preserve">                   </t>
  </si>
  <si>
    <t xml:space="preserve">                </t>
  </si>
  <si>
    <t xml:space="preserve">                      </t>
  </si>
  <si>
    <t>IDENTIFICAÇÃO DA OBRA, SERVIÇO OU AQUISIÇÃO</t>
  </si>
  <si>
    <t>CONVÊNIO</t>
  </si>
  <si>
    <t>CONTRATADO</t>
  </si>
  <si>
    <t>CONTRATO</t>
  </si>
  <si>
    <t>ADITIVO</t>
  </si>
  <si>
    <t>REAJUSTE
(R$)</t>
  </si>
  <si>
    <t>EXECUÇÃO</t>
  </si>
  <si>
    <t>SITUAÇÃO</t>
  </si>
  <si>
    <t>Nº/Ano</t>
  </si>
  <si>
    <t>CONCEDENTE</t>
  </si>
  <si>
    <t>REPASSE
(R$)</t>
  </si>
  <si>
    <t>CONTRAPARTIDA (R$)</t>
  </si>
  <si>
    <t>CNPJ/CPF</t>
  </si>
  <si>
    <t>RAZÃO SOCIAL</t>
  </si>
  <si>
    <t>DATA INÍCIO</t>
  </si>
  <si>
    <t>PRAZO     (DIAS)</t>
  </si>
  <si>
    <t>VALOR CONTRATADO (R$)</t>
  </si>
  <si>
    <t>DATA CONCLUSÃO / PARALISAÇÃO</t>
  </si>
  <si>
    <t>VALOR ADITADO ACUMULADO
(R$)</t>
  </si>
  <si>
    <t>NATUREZA DA DESPESA</t>
  </si>
  <si>
    <t>JANEIRO</t>
  </si>
  <si>
    <t>FEVEREIRO</t>
  </si>
  <si>
    <t>MARÇO</t>
  </si>
  <si>
    <t>VALOR PAGO ACUMULADO NO EXERCÍCIO
(R$)</t>
  </si>
  <si>
    <t>VALOR  PAGO ACUMULADO NA OBRA OU SERVIÇO
(R$)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</si>
  <si>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</si>
  <si>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</si>
  <si>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</si>
  <si>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</si>
  <si>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</si>
  <si>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</si>
  <si>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</si>
  <si>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</si>
  <si>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</si>
  <si>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</si>
  <si>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</si>
  <si>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</si>
  <si>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</si>
  <si>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</si>
  <si>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</si>
  <si>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</si>
  <si>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</si>
  <si>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</si>
  <si>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</si>
  <si>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</si>
  <si>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</si>
  <si>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</si>
  <si>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</si>
  <si>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CONCORRÊNCIA PÚBLICA Nº 001/2018</t>
  </si>
  <si>
    <t>CONTRATAÇÃO DE EMPRESA ESPECIALIZADA PARA CONSTRUÇÃO DE ESCOLA DE 12 SALAS PADRÃO FNDE</t>
  </si>
  <si>
    <t>201802595 - 2018</t>
  </si>
  <si>
    <t>FNDE</t>
  </si>
  <si>
    <t>17.440.286/0001-29</t>
  </si>
  <si>
    <t>COFEM CONSTRUÇÕES E SERVIÇOS TECNOLOGIA E LOCAÇÕES EIRELI - ME</t>
  </si>
  <si>
    <t>040/2018</t>
  </si>
  <si>
    <t>20/12/2018</t>
  </si>
  <si>
    <t>365</t>
  </si>
  <si>
    <t>20/12/2019</t>
  </si>
  <si>
    <t>4.4.90.51.00</t>
  </si>
  <si>
    <t>EM ANDAMENTO</t>
  </si>
  <si>
    <t>CONVITE Nº 003/2019</t>
  </si>
  <si>
    <t xml:space="preserve">CONTRATAÇÃO DE EMPRESA ESPECIALIZADA PARA PRESTAÇÃO DE SERVIÇOS DE REFORMA E AMPLIAÇÃO DE 8 UNIDADES ESCOLARES </t>
  </si>
  <si>
    <t>FME</t>
  </si>
  <si>
    <t>10.829.193/0001-41</t>
  </si>
  <si>
    <t>TOP CONSTRUTORA EIRELI</t>
  </si>
  <si>
    <t>021/2019</t>
  </si>
  <si>
    <t>CONCLUÍDA</t>
  </si>
  <si>
    <t>CONVITE Nº 004/2020</t>
  </si>
  <si>
    <t xml:space="preserve">CONTRATAÇÃO DE EMPRESA ESPECIALIZADA PARA PRESTAÇÃO DE SERVIÇOS DE REFORMA E AMPLIAÇÃO DE 10 UNIDADES ESCOLARES </t>
  </si>
  <si>
    <t>14.417.792/0001-09</t>
  </si>
  <si>
    <t>SS OBRAS DE TERRAPLENAGEM E LOCAÇÃO DE MÁQUINAS PARA CONSTRUÇÃO LTDA</t>
  </si>
  <si>
    <t>TOMADA DE PREÇOS Nº 003/2018</t>
  </si>
  <si>
    <t xml:space="preserve">CONTRATAÇÃO DE EMPRESA DE ENGENHARIA PARA REFORMA DO CENTRO AMBULATORIAL SEVERINO DO REGO MEDEIROS  </t>
  </si>
  <si>
    <t>FMS</t>
  </si>
  <si>
    <t>19.744.104/0001-39</t>
  </si>
  <si>
    <t>RETA CONTRUÇÕES E SERVIÇOS EIRELI ME</t>
  </si>
  <si>
    <t>008/2018</t>
  </si>
  <si>
    <t>07/12/2018</t>
  </si>
  <si>
    <t>180</t>
  </si>
  <si>
    <t>TOMADA DE PREÇO Nº 001/2018</t>
  </si>
  <si>
    <t xml:space="preserve">CONTRATAÇÃO DE EMPRESA PARA REFORMA DO POSTO DE SAÚDE DE (CAMPO DE BURACO) </t>
  </si>
  <si>
    <t>11319.4520001/16-004 - 2016</t>
  </si>
  <si>
    <t>09.084.085/0001-08</t>
  </si>
  <si>
    <t>LETTAL CONSTRUÇÕES LTDA EPP</t>
  </si>
  <si>
    <t>003/2018</t>
  </si>
  <si>
    <t>05/07/2018</t>
  </si>
  <si>
    <t>150</t>
  </si>
  <si>
    <t>02/12/2018</t>
  </si>
  <si>
    <t>450</t>
  </si>
  <si>
    <t>TOMADA DE PREÇOS Nº 001/2018</t>
  </si>
  <si>
    <t xml:space="preserve">CONTRATAÇÃO DE EMPRESA PARA REFORMA DO POSTO DE SAÚDE DE (RIACHO DE PEDRA) </t>
  </si>
  <si>
    <t>TOMADA DE PREÇOS Nº 002/2018</t>
  </si>
  <si>
    <t>CONTRATAÇÃO DE EMPRESA DE ENGENHARIA PARA COMPLEMENTAÇÃO DA CONSTRUÇÃO DA UNIDADE DE SAÚDE (UBS MATADOURO)</t>
  </si>
  <si>
    <t>11319.45200001/16-004-2016</t>
  </si>
  <si>
    <t>05.244.095/0001-02</t>
  </si>
  <si>
    <t>CONSTRUTORA BG EIRELI</t>
  </si>
  <si>
    <t>004/2018</t>
  </si>
  <si>
    <t>CONTRATAÇÃO DE EMPRESA DE ENGENHARIA PARA COMPLEMENTAÇÃO DA CONSTRUÇÃO DA UNIDADE DE SAÚDE (UBS JENIPAPEIRO)</t>
  </si>
  <si>
    <t>11319.4520001/13-003-2016</t>
  </si>
  <si>
    <t>TOMADA DE PREÇOS Nº 004/2018</t>
  </si>
  <si>
    <t>CONTRATAÇÃO DE EMPRESA PARA REFORMA DE PSF LOCALIZADO NO POVOADO DE POÇOS, CUMARU - PE</t>
  </si>
  <si>
    <t>11319.4520001/16-005 - 2016</t>
  </si>
  <si>
    <t>07.310.925/0001-88</t>
  </si>
  <si>
    <t>ATHUS CONSTRUÇÕES E SERVIÇOS LTDA</t>
  </si>
  <si>
    <t>005/2018</t>
  </si>
  <si>
    <t>194</t>
  </si>
  <si>
    <t>CONVITE Nº 001/2020</t>
  </si>
  <si>
    <t>CONTRATAÇÃO DE EMPRESA PARA PRESTAÇÃO DOS SEVIÇOS DE ENGENHARIA PARA URBANIZAÇÃO DE ACESSO AO CRISTO</t>
  </si>
  <si>
    <t>EP 586/2017</t>
  </si>
  <si>
    <t>FEM</t>
  </si>
  <si>
    <t>22.315.161/0001-07</t>
  </si>
  <si>
    <t>JB LOCAÇÕES MÁQUINAS SERVIÇOS EIRELLI EPP</t>
  </si>
  <si>
    <t>004/2020</t>
  </si>
  <si>
    <t>27/01/2020</t>
  </si>
  <si>
    <t>91</t>
  </si>
  <si>
    <t>CONVITE Nº 003/2020</t>
  </si>
  <si>
    <t>CONTRATAÇÃO DE EMPRESA PARA PRESTAÇÃO DOS SEVIÇOS DE ENGENHARIA PARA URBANIZAÇÃO DE ACESSO AO MUNICÍPIO DE CUMARU/PE - TREVO</t>
  </si>
  <si>
    <t>24.217.944/0001-83</t>
  </si>
  <si>
    <t>CR AMBIENTAL EIRELI</t>
  </si>
  <si>
    <t>006/2020</t>
  </si>
  <si>
    <t>TOMADA DE PREÇOS Nº 001/2020</t>
  </si>
  <si>
    <t>CONTRATAÇÃO DE EMPRESA DE ENGENHARIA PARA OBRA DE URBANIZAÇÃO DO AÇUDE AS MARGENS DA PE-95, NO DISTRITO DE AMEIXAS</t>
  </si>
  <si>
    <t>SS SERVIÇOS, LOCAÇÕES E CONSTRUÇÕES LTDA</t>
  </si>
  <si>
    <t>CONTRATAÇÃO DE EMPRESA PARA CONSTRUÇÃO DE VELATÓRIO E AMPLIAÇÃO DO CEMITÉRIO NO MUNICÍPIO DE CUMARU/ PE</t>
  </si>
  <si>
    <t>EP 40/2017</t>
  </si>
  <si>
    <t>120</t>
  </si>
  <si>
    <t>CONVITE Nº 002/2016</t>
  </si>
  <si>
    <t xml:space="preserve">CONSTRUÇÃO DO CURRAL DA FEIRA AGROPECUARIA NO TERRENO SITUADO NAS MARGENS DA PE - 095 </t>
  </si>
  <si>
    <t xml:space="preserve">EP 317 </t>
  </si>
  <si>
    <t>24.361.671/0001-46</t>
  </si>
  <si>
    <t>VALE DO IPOJUCA CONSTRUTORA EIRELI</t>
  </si>
  <si>
    <t>50/2016</t>
  </si>
  <si>
    <t>20/10/2016</t>
  </si>
  <si>
    <t>182</t>
  </si>
  <si>
    <t>CONTRATAÇÃO DE EMPRESA DE ENGENHARIA PARA OBRA DE URBANIZAÇÃO DO PARQUE NO MUNICÍPIO DE CUMARU/PE</t>
  </si>
  <si>
    <t>EP 263/2017</t>
  </si>
  <si>
    <t>018/2018</t>
  </si>
  <si>
    <t>CONVITE Nº002/2020</t>
  </si>
  <si>
    <t>REFORMA DO MERCADO PÚBLICO DE AMEIXAS</t>
  </si>
  <si>
    <t>005/2020</t>
  </si>
  <si>
    <t>27/04/2020</t>
  </si>
  <si>
    <t>-</t>
  </si>
  <si>
    <t>REFORMA DA UNIDADE MISTA SANTA TEREZINHA</t>
  </si>
  <si>
    <t>11/07/2019</t>
  </si>
  <si>
    <t>11/07/2020</t>
  </si>
  <si>
    <t>001/2020</t>
  </si>
  <si>
    <t>TOMADA DE PREÇOS Nº 001/2020 -  FMS</t>
  </si>
  <si>
    <t>121</t>
  </si>
  <si>
    <t>27//01/2020</t>
  </si>
  <si>
    <t>27/05/2020</t>
  </si>
  <si>
    <t>122</t>
  </si>
  <si>
    <t>21/09/2017</t>
  </si>
  <si>
    <t>300</t>
  </si>
  <si>
    <t>TOMADA DE PREÇOS Nº 002/2017</t>
  </si>
  <si>
    <t>046/2017</t>
  </si>
  <si>
    <t>05.244.095/0001-03</t>
  </si>
  <si>
    <t>CONTINUAÇÃO DE UMA CONSTRUÇÃO DE UMA QUADRA POLIESPORTIVA COBERTSA COM VESTIÁRIO ANEXA À ESCOLA PROFESSORA GILDA BERTINO GOMES</t>
  </si>
  <si>
    <t>16/2018</t>
  </si>
  <si>
    <t>MODALIDADE</t>
  </si>
  <si>
    <r>
      <t>EXERCÍCIO:</t>
    </r>
    <r>
      <rPr>
        <sz val="11"/>
        <color theme="1"/>
        <rFont val="Calibri"/>
        <family val="2"/>
        <scheme val="minor"/>
      </rPr>
      <t xml:space="preserve"> 2 º TRIMESTRE DE 2020</t>
    </r>
  </si>
  <si>
    <t>PERÍODO REFERENCIAL: ABRIL, MAIO E JUNHO</t>
  </si>
  <si>
    <t>ABRIL</t>
  </si>
  <si>
    <t>MAIO</t>
  </si>
  <si>
    <t>JUNHO</t>
  </si>
  <si>
    <r>
      <t>EXERCÍCIO:</t>
    </r>
    <r>
      <rPr>
        <sz val="11"/>
        <color theme="1"/>
        <rFont val="Calibri"/>
        <family val="2"/>
        <scheme val="minor"/>
      </rPr>
      <t xml:space="preserve"> 3 TRIMESTRE DE 2020</t>
    </r>
  </si>
  <si>
    <t>PERÍODO REFERENCIAL: JULHO, AGOSTO, SETEMBRO</t>
  </si>
  <si>
    <t>JULHO</t>
  </si>
  <si>
    <t>AGOSTO</t>
  </si>
  <si>
    <t>SETEMBRO</t>
  </si>
  <si>
    <t>REFORMA DA PRAÇA E DA QUADRA, LOCALIZADOS NO DISTRITO DE POÇOS-CUMARU/PE</t>
  </si>
  <si>
    <t>20.520.477/0001-05</t>
  </si>
  <si>
    <t>CONSTRUTORA SENTRA EIRELI - EPP</t>
  </si>
  <si>
    <t>035/2020</t>
  </si>
  <si>
    <t>60</t>
  </si>
  <si>
    <t>CONVITE Nº 006/2020</t>
  </si>
  <si>
    <r>
      <t>EXERCÍCIO:</t>
    </r>
    <r>
      <rPr>
        <sz val="11"/>
        <color theme="1"/>
        <rFont val="Calibri"/>
        <family val="2"/>
        <scheme val="minor"/>
      </rPr>
      <t xml:space="preserve"> 4º TRIMESTRE DE 2020</t>
    </r>
  </si>
  <si>
    <t>PERÍODO REFERENCIAL: OUTUBRO, NOVEMBRO E DEZEMBRO</t>
  </si>
  <si>
    <t>OUTUBRO</t>
  </si>
  <si>
    <t>NOVEMBRO</t>
  </si>
  <si>
    <t>DEZEMBRO</t>
  </si>
  <si>
    <t>EXECUÇÃO DOS SERVIÇOS COMUM DE PAVIMENTAÇÃO EM PARALELEPÍPEDOS DE DIVERSAS RUAS DO MUNICÍPIO DE CUMARU/PE</t>
  </si>
  <si>
    <t>PREGÃO ELETRÔNICO N° 002/2020</t>
  </si>
  <si>
    <t>17.744.104/0001- 39</t>
  </si>
  <si>
    <t>RETA CONSTRUÇÕES E SERVIÇOS EIRELI - ME</t>
  </si>
  <si>
    <t>040/2020</t>
  </si>
  <si>
    <t>CONTRATAÇÃO DE EMPRESA DE ENGENHARIA PARA EXECUÇÃO DE OBRA DE COMPLENTO DE CALÇADA (CAIXA), DA RUA PRESIDENTE LUIS INÁCIO LULA DA SILVA.</t>
  </si>
  <si>
    <t xml:space="preserve">CONSTRUTORA SENTRA EIRELI </t>
  </si>
  <si>
    <t>003/2020</t>
  </si>
  <si>
    <t>12/08/2020</t>
  </si>
  <si>
    <t>07/06/2019</t>
  </si>
  <si>
    <t>PRAZO ADITADO ACUMULADO (DIAS)</t>
  </si>
  <si>
    <t>546</t>
  </si>
  <si>
    <t>PERÍODO REFERENCIAL: JANEIRO, FEVEREIRO E MARÇO</t>
  </si>
  <si>
    <t>11319.4520001/17-006</t>
  </si>
  <si>
    <t>02/11/2018</t>
  </si>
  <si>
    <t>480</t>
  </si>
  <si>
    <t>1092</t>
  </si>
  <si>
    <t>20/04/2017</t>
  </si>
  <si>
    <t>CAIXA</t>
  </si>
  <si>
    <t>0919312017</t>
  </si>
  <si>
    <t>EP348</t>
  </si>
  <si>
    <t>12/2020</t>
  </si>
  <si>
    <t>28/05/2020</t>
  </si>
  <si>
    <t>19/09/2018</t>
  </si>
  <si>
    <t>EP 623, 632 E 638</t>
  </si>
  <si>
    <t>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</si>
</sst>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1">
    <xf numFmtId="0" fontId="0" fillId="0" borderId="0" xfId="0"/>
    <xf numFmtId="49" fontId="5" fillId="0" borderId="0" xfId="0" applyNumberFormat="1" applyFont="1" applyAlignment="1">
      <alignment horizontal="left" vertical="top" wrapText="1"/>
    </xf>
    <xf numFmtId="49" fontId="5" fillId="0" borderId="0" xfId="0" applyNumberFormat="1" applyFont="1" applyBorder="1" applyAlignment="1">
      <alignment vertical="center" wrapText="1"/>
    </xf>
    <xf numFmtId="49" fontId="0" fillId="0" borderId="1" xfId="2" applyNumberFormat="1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vertical="center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44" fontId="0" fillId="0" borderId="1" xfId="1" applyFont="1" applyFill="1" applyBorder="1" applyAlignment="1">
      <alignment vertical="center"/>
    </xf>
    <xf numFmtId="44" fontId="0" fillId="0" borderId="1" xfId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0" xfId="0" applyFill="1"/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4" fontId="9" fillId="0" borderId="1" xfId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quotePrefix="1" applyNumberFormat="1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0" fillId="0" borderId="1" xfId="0" quotePrefix="1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left" wrapText="1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center" vertical="center" wrapText="1"/>
    </xf>
    <xf numFmtId="14" fontId="4" fillId="0" borderId="0" xfId="0" applyNumberFormat="1" applyFont="1" applyBorder="1" applyAlignment="1">
      <alignment horizontal="left" vertical="center"/>
    </xf>
  </cellXfs>
  <cellStyles count="3">
    <cellStyle name="Incorreto" xfId="2" builtinId="27"/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5050"/>
      <color rgb="FFFF99FF"/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showGridLines="0" tabSelected="1" zoomScale="70" zoomScaleNormal="70" workbookViewId="0">
      <selection activeCell="C15" sqref="C15"/>
    </sheetView>
  </sheetViews>
  <sheetFormatPr defaultRowHeight="15" x14ac:dyDescent="0.25"/>
  <cols>
    <col min="1" max="1" width="27.28515625" bestFit="1" customWidth="1"/>
    <col min="2" max="2" width="46.5703125" bestFit="1" customWidth="1"/>
    <col min="3" max="3" width="16.5703125" customWidth="1"/>
    <col min="4" max="4" width="9.5703125" customWidth="1"/>
    <col min="5" max="5" width="19.5703125" bestFit="1" customWidth="1"/>
    <col min="6" max="6" width="19.42578125" customWidth="1"/>
    <col min="7" max="7" width="22.140625" customWidth="1"/>
    <col min="8" max="8" width="26" customWidth="1"/>
    <col min="9" max="9" width="12.28515625" customWidth="1"/>
    <col min="10" max="10" width="13.85546875" customWidth="1"/>
    <col min="11" max="11" width="9.42578125" customWidth="1"/>
    <col min="12" max="12" width="20.85546875" customWidth="1"/>
    <col min="13" max="13" width="17.140625" customWidth="1"/>
    <col min="14" max="14" width="14.7109375" customWidth="1"/>
    <col min="15" max="15" width="17.85546875" customWidth="1"/>
    <col min="16" max="16" width="17.42578125" customWidth="1"/>
    <col min="17" max="17" width="16.28515625" customWidth="1"/>
    <col min="18" max="18" width="21.42578125" customWidth="1"/>
    <col min="19" max="19" width="22.28515625" customWidth="1"/>
    <col min="20" max="20" width="21.42578125" customWidth="1"/>
    <col min="21" max="21" width="19.140625" customWidth="1"/>
    <col min="22" max="22" width="19.42578125" customWidth="1"/>
    <col min="23" max="23" width="15.28515625" customWidth="1"/>
  </cols>
  <sheetData>
    <row r="1" spans="1:23" ht="15.75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x14ac:dyDescent="0.25">
      <c r="A3" s="38" t="s">
        <v>1</v>
      </c>
      <c r="B3" s="38"/>
      <c r="C3" s="38"/>
      <c r="D3" s="38"/>
      <c r="E3" s="38"/>
      <c r="F3" s="38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x14ac:dyDescent="0.25">
      <c r="A4" s="36" t="s">
        <v>2</v>
      </c>
      <c r="B4" s="36"/>
      <c r="C4" s="36"/>
      <c r="D4" s="36"/>
      <c r="E4" s="36"/>
      <c r="F4" s="36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3" x14ac:dyDescent="0.25">
      <c r="A5" s="36" t="s">
        <v>3</v>
      </c>
      <c r="B5" s="36"/>
      <c r="C5" s="36"/>
      <c r="D5" s="36"/>
      <c r="E5" s="36"/>
      <c r="F5" s="36"/>
      <c r="G5" s="34"/>
      <c r="H5" s="34"/>
      <c r="I5" s="34"/>
      <c r="J5" s="34"/>
      <c r="K5" s="34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1"/>
    </row>
    <row r="6" spans="1:23" x14ac:dyDescent="0.25">
      <c r="A6" s="36" t="s">
        <v>199</v>
      </c>
      <c r="B6" s="36"/>
      <c r="C6" s="36"/>
      <c r="D6" s="36"/>
      <c r="E6" s="36"/>
      <c r="F6" s="36"/>
      <c r="G6" s="34" t="s">
        <v>4</v>
      </c>
      <c r="H6" s="34"/>
      <c r="I6" s="34"/>
      <c r="J6" s="34"/>
      <c r="K6" s="34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1"/>
    </row>
    <row r="7" spans="1:23" x14ac:dyDescent="0.25">
      <c r="A7" s="2"/>
      <c r="B7" s="2"/>
      <c r="C7" s="2"/>
      <c r="D7" s="2"/>
      <c r="E7" s="2"/>
      <c r="F7" s="2"/>
      <c r="G7" s="34" t="s">
        <v>5</v>
      </c>
      <c r="H7" s="34"/>
      <c r="I7" s="34"/>
      <c r="J7" s="34"/>
      <c r="K7" s="34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1"/>
    </row>
    <row r="8" spans="1:23" x14ac:dyDescent="0.25">
      <c r="A8" s="2"/>
      <c r="B8" s="2"/>
      <c r="C8" s="2"/>
      <c r="D8" s="2"/>
      <c r="E8" s="2"/>
      <c r="F8" s="2"/>
      <c r="G8" s="34" t="s">
        <v>6</v>
      </c>
      <c r="H8" s="34"/>
      <c r="I8" s="34"/>
      <c r="J8" s="34"/>
      <c r="K8" s="34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1"/>
    </row>
    <row r="9" spans="1:23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x14ac:dyDescent="0.25">
      <c r="A10" s="29" t="s">
        <v>165</v>
      </c>
      <c r="B10" s="31" t="s">
        <v>7</v>
      </c>
      <c r="C10" s="31" t="s">
        <v>8</v>
      </c>
      <c r="D10" s="31"/>
      <c r="E10" s="31"/>
      <c r="F10" s="31"/>
      <c r="G10" s="31" t="s">
        <v>9</v>
      </c>
      <c r="H10" s="31"/>
      <c r="I10" s="31" t="s">
        <v>10</v>
      </c>
      <c r="J10" s="31"/>
      <c r="K10" s="31"/>
      <c r="L10" s="31"/>
      <c r="M10" s="31"/>
      <c r="N10" s="31" t="s">
        <v>11</v>
      </c>
      <c r="O10" s="31"/>
      <c r="P10" s="32" t="s">
        <v>12</v>
      </c>
      <c r="Q10" s="31" t="s">
        <v>13</v>
      </c>
      <c r="R10" s="31"/>
      <c r="S10" s="31"/>
      <c r="T10" s="31"/>
      <c r="U10" s="31"/>
      <c r="V10" s="31"/>
      <c r="W10" s="33" t="s">
        <v>14</v>
      </c>
    </row>
    <row r="11" spans="1:23" ht="91.5" customHeight="1" x14ac:dyDescent="0.25">
      <c r="A11" s="30"/>
      <c r="B11" s="31"/>
      <c r="C11" s="5" t="s">
        <v>15</v>
      </c>
      <c r="D11" s="5" t="s">
        <v>16</v>
      </c>
      <c r="E11" s="5" t="s">
        <v>17</v>
      </c>
      <c r="F11" s="5" t="s">
        <v>18</v>
      </c>
      <c r="G11" s="5" t="s">
        <v>19</v>
      </c>
      <c r="H11" s="5" t="s">
        <v>20</v>
      </c>
      <c r="I11" s="5" t="s">
        <v>15</v>
      </c>
      <c r="J11" s="5" t="s">
        <v>21</v>
      </c>
      <c r="K11" s="5" t="s">
        <v>22</v>
      </c>
      <c r="L11" s="5" t="s">
        <v>23</v>
      </c>
      <c r="M11" s="5" t="s">
        <v>24</v>
      </c>
      <c r="N11" s="15" t="s">
        <v>197</v>
      </c>
      <c r="O11" s="5" t="s">
        <v>25</v>
      </c>
      <c r="P11" s="32"/>
      <c r="Q11" s="5" t="s">
        <v>26</v>
      </c>
      <c r="R11" s="5" t="s">
        <v>27</v>
      </c>
      <c r="S11" s="5" t="s">
        <v>28</v>
      </c>
      <c r="T11" s="5" t="s">
        <v>29</v>
      </c>
      <c r="U11" s="5" t="s">
        <v>30</v>
      </c>
      <c r="V11" s="5" t="s">
        <v>31</v>
      </c>
      <c r="W11" s="33"/>
    </row>
    <row r="12" spans="1:23" x14ac:dyDescent="0.25">
      <c r="A12" s="24" t="s">
        <v>32</v>
      </c>
      <c r="B12" s="24" t="s">
        <v>33</v>
      </c>
      <c r="C12" s="24" t="s">
        <v>34</v>
      </c>
      <c r="D12" s="24" t="s">
        <v>35</v>
      </c>
      <c r="E12" s="24" t="s">
        <v>36</v>
      </c>
      <c r="F12" s="24" t="s">
        <v>37</v>
      </c>
      <c r="G12" s="24" t="s">
        <v>38</v>
      </c>
      <c r="H12" s="24" t="s">
        <v>39</v>
      </c>
      <c r="I12" s="24" t="s">
        <v>40</v>
      </c>
      <c r="J12" s="24" t="s">
        <v>41</v>
      </c>
      <c r="K12" s="25" t="s">
        <v>42</v>
      </c>
      <c r="L12" s="25" t="s">
        <v>43</v>
      </c>
      <c r="M12" s="24" t="s">
        <v>44</v>
      </c>
      <c r="N12" s="24" t="s">
        <v>45</v>
      </c>
      <c r="O12" s="24" t="s">
        <v>46</v>
      </c>
      <c r="P12" s="24" t="s">
        <v>47</v>
      </c>
      <c r="Q12" s="24" t="s">
        <v>48</v>
      </c>
      <c r="R12" s="24" t="s">
        <v>49</v>
      </c>
      <c r="S12" s="24" t="s">
        <v>50</v>
      </c>
      <c r="T12" s="24" t="s">
        <v>51</v>
      </c>
      <c r="U12" s="24" t="s">
        <v>52</v>
      </c>
      <c r="V12" s="24" t="s">
        <v>53</v>
      </c>
      <c r="W12" s="24" t="s">
        <v>54</v>
      </c>
    </row>
    <row r="13" spans="1:23" s="12" customFormat="1" ht="81.75" customHeight="1" x14ac:dyDescent="0.25">
      <c r="A13" s="6" t="s">
        <v>55</v>
      </c>
      <c r="B13" s="6" t="s">
        <v>56</v>
      </c>
      <c r="C13" s="6" t="s">
        <v>57</v>
      </c>
      <c r="D13" s="6" t="s">
        <v>58</v>
      </c>
      <c r="E13" s="8">
        <v>4022804.26</v>
      </c>
      <c r="F13" s="8">
        <v>0</v>
      </c>
      <c r="G13" s="6" t="s">
        <v>59</v>
      </c>
      <c r="H13" s="6" t="s">
        <v>60</v>
      </c>
      <c r="I13" s="6" t="s">
        <v>61</v>
      </c>
      <c r="J13" s="6" t="s">
        <v>62</v>
      </c>
      <c r="K13" s="6" t="s">
        <v>63</v>
      </c>
      <c r="L13" s="7">
        <v>3982574.2</v>
      </c>
      <c r="M13" s="6" t="s">
        <v>64</v>
      </c>
      <c r="N13" s="6" t="s">
        <v>63</v>
      </c>
      <c r="O13" s="6" t="s">
        <v>148</v>
      </c>
      <c r="P13" s="6" t="s">
        <v>148</v>
      </c>
      <c r="Q13" s="3" t="s">
        <v>65</v>
      </c>
      <c r="R13" s="8">
        <v>0</v>
      </c>
      <c r="S13" s="8">
        <v>63585.19</v>
      </c>
      <c r="T13" s="8">
        <v>0</v>
      </c>
      <c r="U13" s="4">
        <f>SUM(R13:T13)</f>
        <v>63585.19</v>
      </c>
      <c r="V13" s="8">
        <f>SUM(43901.55+90463.42+30395.23+51840.37+17337.61+55128.5+20027.07+29124.5+25149.21+34434.84+24470.66+63585.19)</f>
        <v>485858.15</v>
      </c>
      <c r="W13" s="6" t="s">
        <v>66</v>
      </c>
    </row>
    <row r="14" spans="1:23" s="12" customFormat="1" ht="102.75" customHeight="1" x14ac:dyDescent="0.25">
      <c r="A14" s="6" t="s">
        <v>67</v>
      </c>
      <c r="B14" s="6" t="s">
        <v>68</v>
      </c>
      <c r="C14" s="6" t="s">
        <v>148</v>
      </c>
      <c r="D14" s="6" t="s">
        <v>69</v>
      </c>
      <c r="E14" s="8">
        <v>0</v>
      </c>
      <c r="F14" s="8">
        <v>0</v>
      </c>
      <c r="G14" s="6" t="s">
        <v>70</v>
      </c>
      <c r="H14" s="6" t="s">
        <v>71</v>
      </c>
      <c r="I14" s="6" t="s">
        <v>72</v>
      </c>
      <c r="J14" s="6" t="s">
        <v>150</v>
      </c>
      <c r="K14" s="6" t="s">
        <v>63</v>
      </c>
      <c r="L14" s="7">
        <v>306436.27</v>
      </c>
      <c r="M14" s="6" t="s">
        <v>151</v>
      </c>
      <c r="N14" s="6" t="s">
        <v>148</v>
      </c>
      <c r="O14" s="6" t="s">
        <v>148</v>
      </c>
      <c r="P14" s="6" t="s">
        <v>148</v>
      </c>
      <c r="Q14" s="3" t="s">
        <v>65</v>
      </c>
      <c r="R14" s="8">
        <v>30000</v>
      </c>
      <c r="S14" s="8">
        <v>9199.2199999999993</v>
      </c>
      <c r="T14" s="8">
        <v>0</v>
      </c>
      <c r="U14" s="4">
        <f t="shared" ref="U14:U19" si="0">SUM(R14:T14)</f>
        <v>39199.22</v>
      </c>
      <c r="V14" s="8">
        <v>147691.63</v>
      </c>
      <c r="W14" s="17" t="s">
        <v>73</v>
      </c>
    </row>
    <row r="15" spans="1:23" ht="98.25" customHeight="1" x14ac:dyDescent="0.25">
      <c r="A15" s="6" t="s">
        <v>74</v>
      </c>
      <c r="B15" s="6" t="s">
        <v>75</v>
      </c>
      <c r="C15" s="6" t="s">
        <v>148</v>
      </c>
      <c r="D15" s="6" t="s">
        <v>69</v>
      </c>
      <c r="E15" s="8">
        <v>264695.52</v>
      </c>
      <c r="F15" s="8">
        <v>0</v>
      </c>
      <c r="G15" s="6" t="s">
        <v>76</v>
      </c>
      <c r="H15" s="6" t="s">
        <v>77</v>
      </c>
      <c r="I15" s="6" t="s">
        <v>208</v>
      </c>
      <c r="J15" s="6" t="s">
        <v>120</v>
      </c>
      <c r="K15" s="6" t="s">
        <v>121</v>
      </c>
      <c r="L15" s="7">
        <v>260778.97</v>
      </c>
      <c r="M15" s="6" t="s">
        <v>209</v>
      </c>
      <c r="N15" s="6" t="s">
        <v>148</v>
      </c>
      <c r="O15" s="6" t="s">
        <v>148</v>
      </c>
      <c r="P15" s="6" t="s">
        <v>148</v>
      </c>
      <c r="Q15" s="3" t="s">
        <v>65</v>
      </c>
      <c r="R15" s="8">
        <v>0</v>
      </c>
      <c r="S15" s="8">
        <v>0</v>
      </c>
      <c r="T15" s="8">
        <v>63463.93</v>
      </c>
      <c r="U15" s="4">
        <f t="shared" si="0"/>
        <v>63463.93</v>
      </c>
      <c r="V15" s="8">
        <v>63463.93</v>
      </c>
      <c r="W15" s="17" t="s">
        <v>73</v>
      </c>
    </row>
    <row r="16" spans="1:23" s="12" customFormat="1" ht="62.25" customHeight="1" x14ac:dyDescent="0.25">
      <c r="A16" s="6" t="s">
        <v>78</v>
      </c>
      <c r="B16" s="6" t="s">
        <v>79</v>
      </c>
      <c r="C16" s="19" t="s">
        <v>200</v>
      </c>
      <c r="D16" s="6" t="s">
        <v>80</v>
      </c>
      <c r="E16" s="8">
        <v>334846.98</v>
      </c>
      <c r="F16" s="8">
        <v>0</v>
      </c>
      <c r="G16" s="6" t="s">
        <v>81</v>
      </c>
      <c r="H16" s="6" t="s">
        <v>82</v>
      </c>
      <c r="I16" s="6" t="s">
        <v>83</v>
      </c>
      <c r="J16" s="6" t="s">
        <v>84</v>
      </c>
      <c r="K16" s="6" t="s">
        <v>85</v>
      </c>
      <c r="L16" s="7">
        <v>331449.12</v>
      </c>
      <c r="M16" s="22">
        <f>J16+K16</f>
        <v>43621</v>
      </c>
      <c r="N16" s="6" t="s">
        <v>159</v>
      </c>
      <c r="P16" s="18" t="s">
        <v>148</v>
      </c>
      <c r="Q16" s="3" t="s">
        <v>65</v>
      </c>
      <c r="R16" s="8">
        <v>35986.15</v>
      </c>
      <c r="S16" s="8">
        <v>0</v>
      </c>
      <c r="T16" s="8">
        <v>143598.79</v>
      </c>
      <c r="U16" s="4">
        <f>SUM(R16:T16)</f>
        <v>179584.94</v>
      </c>
      <c r="V16" s="4">
        <f>SUM(U16)</f>
        <v>179584.94</v>
      </c>
      <c r="W16" s="6" t="s">
        <v>66</v>
      </c>
    </row>
    <row r="17" spans="1:23" s="12" customFormat="1" ht="99.75" customHeight="1" x14ac:dyDescent="0.25">
      <c r="A17" s="6" t="s">
        <v>86</v>
      </c>
      <c r="B17" s="6" t="s">
        <v>87</v>
      </c>
      <c r="C17" s="6" t="s">
        <v>88</v>
      </c>
      <c r="D17" s="6" t="s">
        <v>80</v>
      </c>
      <c r="E17" s="8">
        <v>102965.52</v>
      </c>
      <c r="F17" s="8">
        <v>0</v>
      </c>
      <c r="G17" s="6" t="s">
        <v>89</v>
      </c>
      <c r="H17" s="6" t="s">
        <v>90</v>
      </c>
      <c r="I17" s="6" t="s">
        <v>91</v>
      </c>
      <c r="J17" s="6" t="s">
        <v>92</v>
      </c>
      <c r="K17" s="6" t="s">
        <v>93</v>
      </c>
      <c r="L17" s="7">
        <v>100364.3</v>
      </c>
      <c r="M17" s="22">
        <f>J17+K17</f>
        <v>43436</v>
      </c>
      <c r="N17" s="6" t="s">
        <v>95</v>
      </c>
      <c r="O17" s="7">
        <v>100928.97</v>
      </c>
      <c r="P17" s="7">
        <v>100364.3</v>
      </c>
      <c r="Q17" s="3" t="s">
        <v>65</v>
      </c>
      <c r="R17" s="8">
        <v>10602.9</v>
      </c>
      <c r="S17" s="8">
        <v>0</v>
      </c>
      <c r="T17" s="8">
        <v>0</v>
      </c>
      <c r="U17" s="4">
        <f t="shared" si="0"/>
        <v>10602.9</v>
      </c>
      <c r="V17" s="8">
        <v>100928.97</v>
      </c>
      <c r="W17" s="17" t="s">
        <v>73</v>
      </c>
    </row>
    <row r="18" spans="1:23" s="12" customFormat="1" ht="54.75" customHeight="1" x14ac:dyDescent="0.25">
      <c r="A18" s="6" t="s">
        <v>96</v>
      </c>
      <c r="B18" s="6" t="s">
        <v>97</v>
      </c>
      <c r="C18" s="6" t="s">
        <v>88</v>
      </c>
      <c r="D18" s="6" t="s">
        <v>80</v>
      </c>
      <c r="E18" s="8">
        <v>0</v>
      </c>
      <c r="F18" s="8">
        <v>0</v>
      </c>
      <c r="G18" s="6" t="s">
        <v>89</v>
      </c>
      <c r="H18" s="6" t="s">
        <v>90</v>
      </c>
      <c r="I18" s="6" t="s">
        <v>91</v>
      </c>
      <c r="J18" s="6" t="s">
        <v>92</v>
      </c>
      <c r="K18" s="6" t="s">
        <v>93</v>
      </c>
      <c r="L18" s="7">
        <v>98408.68</v>
      </c>
      <c r="M18" s="6" t="s">
        <v>94</v>
      </c>
      <c r="N18" s="6" t="s">
        <v>95</v>
      </c>
      <c r="O18" s="18" t="s">
        <v>148</v>
      </c>
      <c r="P18" s="18" t="s">
        <v>148</v>
      </c>
      <c r="Q18" s="3" t="s">
        <v>65</v>
      </c>
      <c r="R18" s="8">
        <v>11960.95</v>
      </c>
      <c r="S18" s="8">
        <v>0</v>
      </c>
      <c r="T18" s="8">
        <v>0</v>
      </c>
      <c r="U18" s="4">
        <f t="shared" si="0"/>
        <v>11960.95</v>
      </c>
      <c r="V18" s="8">
        <v>100165.45</v>
      </c>
      <c r="W18" s="17" t="s">
        <v>73</v>
      </c>
    </row>
    <row r="19" spans="1:23" s="12" customFormat="1" ht="45" x14ac:dyDescent="0.25">
      <c r="A19" s="6" t="s">
        <v>98</v>
      </c>
      <c r="B19" s="20" t="s">
        <v>99</v>
      </c>
      <c r="C19" s="6" t="s">
        <v>100</v>
      </c>
      <c r="D19" s="6" t="s">
        <v>80</v>
      </c>
      <c r="E19" s="8">
        <v>0</v>
      </c>
      <c r="F19" s="8">
        <v>0</v>
      </c>
      <c r="G19" s="6" t="s">
        <v>101</v>
      </c>
      <c r="H19" s="6" t="s">
        <v>102</v>
      </c>
      <c r="I19" s="6" t="s">
        <v>103</v>
      </c>
      <c r="J19" s="6" t="s">
        <v>92</v>
      </c>
      <c r="K19" s="6" t="s">
        <v>85</v>
      </c>
      <c r="L19" s="7">
        <v>365482.3</v>
      </c>
      <c r="M19" s="22">
        <f>J19+K19</f>
        <v>43466</v>
      </c>
      <c r="N19" s="6" t="s">
        <v>212</v>
      </c>
      <c r="O19" s="18" t="s">
        <v>148</v>
      </c>
      <c r="P19" s="18" t="s">
        <v>148</v>
      </c>
      <c r="Q19" s="3" t="s">
        <v>65</v>
      </c>
      <c r="R19" s="8">
        <v>0</v>
      </c>
      <c r="S19" s="8">
        <v>11851.53</v>
      </c>
      <c r="T19" s="8">
        <v>0</v>
      </c>
      <c r="U19" s="4">
        <f t="shared" si="0"/>
        <v>11851.53</v>
      </c>
      <c r="V19" s="8">
        <f>SUM(35648.69+38299.3+37152.95+17823.86+17152.04+11851.53)</f>
        <v>157928.37</v>
      </c>
      <c r="W19" s="6" t="s">
        <v>66</v>
      </c>
    </row>
    <row r="20" spans="1:23" s="12" customFormat="1" ht="45" x14ac:dyDescent="0.25">
      <c r="A20" s="6" t="s">
        <v>113</v>
      </c>
      <c r="B20" s="6" t="s">
        <v>114</v>
      </c>
      <c r="C20" s="6" t="s">
        <v>115</v>
      </c>
      <c r="D20" s="6" t="s">
        <v>116</v>
      </c>
      <c r="E20" s="8">
        <v>91173.73</v>
      </c>
      <c r="F20" s="8">
        <v>0</v>
      </c>
      <c r="G20" s="6" t="s">
        <v>117</v>
      </c>
      <c r="H20" s="6" t="s">
        <v>118</v>
      </c>
      <c r="I20" s="6" t="s">
        <v>119</v>
      </c>
      <c r="J20" s="6" t="s">
        <v>120</v>
      </c>
      <c r="K20" s="6" t="s">
        <v>121</v>
      </c>
      <c r="L20" s="7">
        <v>97622.09</v>
      </c>
      <c r="M20" s="6" t="s">
        <v>147</v>
      </c>
      <c r="N20" s="6" t="s">
        <v>148</v>
      </c>
      <c r="O20" s="18" t="s">
        <v>148</v>
      </c>
      <c r="P20" s="18" t="s">
        <v>148</v>
      </c>
      <c r="Q20" s="3" t="s">
        <v>65</v>
      </c>
      <c r="R20" s="8">
        <v>0</v>
      </c>
      <c r="S20" s="8">
        <v>0</v>
      </c>
      <c r="T20" s="8">
        <v>28000</v>
      </c>
      <c r="U20" s="4">
        <f>SUM(R20:T20)</f>
        <v>28000</v>
      </c>
      <c r="V20" s="4">
        <v>28000</v>
      </c>
      <c r="W20" s="6" t="s">
        <v>66</v>
      </c>
    </row>
    <row r="21" spans="1:23" s="12" customFormat="1" ht="65.25" customHeight="1" x14ac:dyDescent="0.25">
      <c r="A21" s="6" t="s">
        <v>122</v>
      </c>
      <c r="B21" s="6" t="s">
        <v>123</v>
      </c>
      <c r="C21" s="6" t="s">
        <v>115</v>
      </c>
      <c r="D21" s="6" t="s">
        <v>116</v>
      </c>
      <c r="E21" s="8">
        <v>217144.66</v>
      </c>
      <c r="F21" s="8">
        <v>0</v>
      </c>
      <c r="G21" s="6" t="s">
        <v>124</v>
      </c>
      <c r="H21" s="6" t="s">
        <v>125</v>
      </c>
      <c r="I21" s="6" t="s">
        <v>126</v>
      </c>
      <c r="J21" s="6" t="s">
        <v>120</v>
      </c>
      <c r="K21" s="6" t="s">
        <v>121</v>
      </c>
      <c r="L21" s="7">
        <v>212801.81</v>
      </c>
      <c r="M21" s="6" t="s">
        <v>147</v>
      </c>
      <c r="N21" s="6" t="s">
        <v>148</v>
      </c>
      <c r="O21" s="18" t="s">
        <v>148</v>
      </c>
      <c r="P21" s="18" t="s">
        <v>148</v>
      </c>
      <c r="Q21" s="3" t="s">
        <v>65</v>
      </c>
      <c r="R21" s="9">
        <v>0</v>
      </c>
      <c r="S21" s="9">
        <v>0</v>
      </c>
      <c r="T21" s="9">
        <v>18379.93</v>
      </c>
      <c r="U21" s="4">
        <f t="shared" ref="U21:U24" si="1">SUM(R21:T21)</f>
        <v>18379.93</v>
      </c>
      <c r="V21" s="8">
        <f>SUM(18379.93)</f>
        <v>18379.93</v>
      </c>
      <c r="W21" s="6" t="s">
        <v>66</v>
      </c>
    </row>
    <row r="22" spans="1:23" s="12" customFormat="1" ht="45" x14ac:dyDescent="0.25">
      <c r="A22" s="6" t="s">
        <v>127</v>
      </c>
      <c r="B22" s="6" t="s">
        <v>128</v>
      </c>
      <c r="C22" s="6" t="s">
        <v>115</v>
      </c>
      <c r="D22" s="6" t="s">
        <v>116</v>
      </c>
      <c r="E22" s="8">
        <v>422586.08</v>
      </c>
      <c r="F22" s="8">
        <v>0</v>
      </c>
      <c r="G22" s="6" t="s">
        <v>76</v>
      </c>
      <c r="H22" s="6" t="s">
        <v>129</v>
      </c>
      <c r="I22" s="6" t="s">
        <v>194</v>
      </c>
      <c r="J22" s="6" t="s">
        <v>120</v>
      </c>
      <c r="K22" s="6" t="s">
        <v>154</v>
      </c>
      <c r="L22" s="7">
        <v>391168.22</v>
      </c>
      <c r="M22" s="6" t="s">
        <v>156</v>
      </c>
      <c r="N22" s="6" t="s">
        <v>148</v>
      </c>
      <c r="O22" s="18" t="s">
        <v>148</v>
      </c>
      <c r="P22" s="18" t="s">
        <v>148</v>
      </c>
      <c r="Q22" s="3" t="s">
        <v>65</v>
      </c>
      <c r="R22" s="8">
        <v>0</v>
      </c>
      <c r="S22" s="8">
        <v>0</v>
      </c>
      <c r="T22" s="8">
        <v>27644.25</v>
      </c>
      <c r="U22" s="4">
        <f t="shared" si="1"/>
        <v>27644.25</v>
      </c>
      <c r="V22" s="8">
        <f>SUM(27644.25)</f>
        <v>27644.25</v>
      </c>
      <c r="W22" s="6" t="s">
        <v>66</v>
      </c>
    </row>
    <row r="23" spans="1:23" s="12" customFormat="1" ht="54.75" customHeight="1" x14ac:dyDescent="0.25">
      <c r="A23" s="6" t="s">
        <v>98</v>
      </c>
      <c r="B23" s="6" t="s">
        <v>130</v>
      </c>
      <c r="C23" s="6" t="s">
        <v>131</v>
      </c>
      <c r="D23" s="6" t="s">
        <v>116</v>
      </c>
      <c r="E23" s="8">
        <v>400000</v>
      </c>
      <c r="F23" s="8">
        <v>0</v>
      </c>
      <c r="G23" s="6" t="s">
        <v>101</v>
      </c>
      <c r="H23" s="6" t="s">
        <v>102</v>
      </c>
      <c r="I23" s="6" t="s">
        <v>164</v>
      </c>
      <c r="J23" s="6" t="s">
        <v>92</v>
      </c>
      <c r="K23" s="6" t="s">
        <v>132</v>
      </c>
      <c r="L23" s="7">
        <v>393949.63</v>
      </c>
      <c r="M23" s="6" t="s">
        <v>201</v>
      </c>
      <c r="N23" s="6" t="s">
        <v>202</v>
      </c>
      <c r="O23" s="18" t="s">
        <v>148</v>
      </c>
      <c r="P23" s="18" t="s">
        <v>148</v>
      </c>
      <c r="Q23" s="3" t="s">
        <v>65</v>
      </c>
      <c r="R23" s="8">
        <v>0</v>
      </c>
      <c r="S23" s="8">
        <v>0</v>
      </c>
      <c r="T23" s="8">
        <v>0</v>
      </c>
      <c r="U23" s="4">
        <f t="shared" si="1"/>
        <v>0</v>
      </c>
      <c r="V23" s="8">
        <f>SUM(44416.87+75575.63+52381.23)</f>
        <v>172373.73</v>
      </c>
      <c r="W23" s="6" t="s">
        <v>66</v>
      </c>
    </row>
    <row r="24" spans="1:23" s="12" customFormat="1" ht="45" x14ac:dyDescent="0.25">
      <c r="A24" s="6" t="s">
        <v>133</v>
      </c>
      <c r="B24" s="6" t="s">
        <v>134</v>
      </c>
      <c r="C24" s="6" t="s">
        <v>135</v>
      </c>
      <c r="D24" s="6" t="s">
        <v>116</v>
      </c>
      <c r="E24" s="8">
        <v>150000</v>
      </c>
      <c r="F24" s="8">
        <v>0</v>
      </c>
      <c r="G24" s="6" t="s">
        <v>136</v>
      </c>
      <c r="H24" s="6" t="s">
        <v>137</v>
      </c>
      <c r="I24" s="6" t="s">
        <v>138</v>
      </c>
      <c r="J24" s="6" t="s">
        <v>139</v>
      </c>
      <c r="K24" s="6" t="s">
        <v>140</v>
      </c>
      <c r="L24" s="7">
        <v>141861.47</v>
      </c>
      <c r="M24" s="6" t="s">
        <v>204</v>
      </c>
      <c r="N24" s="6" t="s">
        <v>203</v>
      </c>
      <c r="O24" s="18" t="s">
        <v>148</v>
      </c>
      <c r="P24" s="18" t="s">
        <v>148</v>
      </c>
      <c r="Q24" s="3" t="s">
        <v>65</v>
      </c>
      <c r="R24" s="8">
        <v>4480.4399999999996</v>
      </c>
      <c r="S24" s="8">
        <v>0</v>
      </c>
      <c r="T24" s="8">
        <v>0</v>
      </c>
      <c r="U24" s="4">
        <f t="shared" si="1"/>
        <v>4480.4399999999996</v>
      </c>
      <c r="V24" s="8">
        <v>52223.040000000001</v>
      </c>
      <c r="W24" s="6" t="s">
        <v>66</v>
      </c>
    </row>
    <row r="25" spans="1:23" s="12" customFormat="1" ht="74.25" customHeight="1" x14ac:dyDescent="0.25">
      <c r="A25" s="6" t="s">
        <v>160</v>
      </c>
      <c r="B25" s="6" t="s">
        <v>163</v>
      </c>
      <c r="C25" s="6" t="s">
        <v>148</v>
      </c>
      <c r="D25" s="6" t="s">
        <v>58</v>
      </c>
      <c r="E25" s="8">
        <v>509988.22</v>
      </c>
      <c r="F25" s="8">
        <v>0</v>
      </c>
      <c r="G25" s="6" t="s">
        <v>162</v>
      </c>
      <c r="H25" s="6" t="s">
        <v>102</v>
      </c>
      <c r="I25" s="6" t="s">
        <v>161</v>
      </c>
      <c r="J25" s="6" t="s">
        <v>158</v>
      </c>
      <c r="K25" s="6" t="s">
        <v>157</v>
      </c>
      <c r="L25" s="7">
        <v>137770.09</v>
      </c>
      <c r="M25" s="22">
        <f>J25+K25</f>
        <v>43121</v>
      </c>
      <c r="N25" s="6" t="s">
        <v>148</v>
      </c>
      <c r="O25" s="18" t="s">
        <v>148</v>
      </c>
      <c r="P25" s="18" t="s">
        <v>148</v>
      </c>
      <c r="Q25" s="3" t="s">
        <v>65</v>
      </c>
      <c r="R25" s="8">
        <v>0</v>
      </c>
      <c r="S25" s="8">
        <v>0</v>
      </c>
      <c r="T25" s="8">
        <v>0</v>
      </c>
      <c r="U25" s="4">
        <v>0</v>
      </c>
      <c r="V25" s="16">
        <f>SUM(23906.16+16710.17+11798.94+34674.2+22898.99+7510.06+13906.24)</f>
        <v>131404.76</v>
      </c>
      <c r="W25" s="6" t="s">
        <v>66</v>
      </c>
    </row>
    <row r="26" spans="1:23" s="12" customFormat="1" ht="61.5" customHeight="1" x14ac:dyDescent="0.25">
      <c r="A26" s="6" t="s">
        <v>98</v>
      </c>
      <c r="B26" s="6" t="s">
        <v>104</v>
      </c>
      <c r="C26" s="6" t="s">
        <v>105</v>
      </c>
      <c r="D26" s="6" t="s">
        <v>80</v>
      </c>
      <c r="E26" s="8">
        <v>0</v>
      </c>
      <c r="F26" s="8">
        <v>0</v>
      </c>
      <c r="G26" s="6" t="s">
        <v>101</v>
      </c>
      <c r="H26" s="6" t="s">
        <v>102</v>
      </c>
      <c r="I26" s="6" t="s">
        <v>103</v>
      </c>
      <c r="J26" s="6" t="s">
        <v>92</v>
      </c>
      <c r="K26" s="6" t="s">
        <v>85</v>
      </c>
      <c r="L26" s="7">
        <v>285353.59000000003</v>
      </c>
      <c r="M26" s="22">
        <f t="shared" ref="M26" si="2">J26+K26</f>
        <v>43466</v>
      </c>
      <c r="N26" s="6" t="s">
        <v>212</v>
      </c>
      <c r="O26" s="18" t="s">
        <v>148</v>
      </c>
      <c r="P26" s="18" t="s">
        <v>148</v>
      </c>
      <c r="Q26" s="3" t="s">
        <v>65</v>
      </c>
      <c r="R26" s="8">
        <v>20514.099999999999</v>
      </c>
      <c r="S26" s="8">
        <v>29238.99</v>
      </c>
      <c r="T26" s="8">
        <v>0</v>
      </c>
      <c r="U26" s="4">
        <f t="shared" ref="U26" si="3">SUM(R26:T26)</f>
        <v>49753.09</v>
      </c>
      <c r="V26" s="8">
        <v>150434.35</v>
      </c>
      <c r="W26" s="17" t="s">
        <v>73</v>
      </c>
    </row>
  </sheetData>
  <mergeCells count="30">
    <mergeCell ref="A1:W1"/>
    <mergeCell ref="A2:W2"/>
    <mergeCell ref="A3:F3"/>
    <mergeCell ref="G3:W3"/>
    <mergeCell ref="A4:F4"/>
    <mergeCell ref="G4:W4"/>
    <mergeCell ref="A5:F5"/>
    <mergeCell ref="G5:K5"/>
    <mergeCell ref="L5:P5"/>
    <mergeCell ref="Q5:V5"/>
    <mergeCell ref="A6:F6"/>
    <mergeCell ref="G6:K6"/>
    <mergeCell ref="L6:P6"/>
    <mergeCell ref="Q6:V6"/>
    <mergeCell ref="G7:K7"/>
    <mergeCell ref="L7:P7"/>
    <mergeCell ref="Q7:V7"/>
    <mergeCell ref="G8:K8"/>
    <mergeCell ref="L8:P8"/>
    <mergeCell ref="Q8:V8"/>
    <mergeCell ref="A9:W9"/>
    <mergeCell ref="A10:A11"/>
    <mergeCell ref="B10:B11"/>
    <mergeCell ref="C10:F10"/>
    <mergeCell ref="G10:H10"/>
    <mergeCell ref="I10:M10"/>
    <mergeCell ref="N10:O10"/>
    <mergeCell ref="P10:P11"/>
    <mergeCell ref="Q10:V10"/>
    <mergeCell ref="W10:W11"/>
  </mergeCells>
  <phoneticPr fontId="6" type="noConversion"/>
  <pageMargins left="0.23622047244094491" right="0.23622047244094491" top="0.74803149606299213" bottom="0.74803149606299213" header="0.31496062992125984" footer="0.31496062992125984"/>
  <pageSetup paperSize="9" scale="32" fitToHeight="0" orientation="landscape" horizontalDpi="0" verticalDpi="0" r:id="rId1"/>
  <colBreaks count="2" manualBreakCount="2">
    <brk id="19" max="27" man="1"/>
    <brk id="22" max="2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6"/>
  <sheetViews>
    <sheetView showGridLines="0" topLeftCell="A5" zoomScale="70" zoomScaleNormal="70" workbookViewId="0">
      <selection activeCell="C27" sqref="C27"/>
    </sheetView>
  </sheetViews>
  <sheetFormatPr defaultRowHeight="15" x14ac:dyDescent="0.25"/>
  <cols>
    <col min="1" max="1" width="27.28515625" bestFit="1" customWidth="1"/>
    <col min="2" max="2" width="46.5703125" bestFit="1" customWidth="1"/>
    <col min="3" max="3" width="16.5703125" customWidth="1"/>
    <col min="4" max="4" width="9.5703125" customWidth="1"/>
    <col min="5" max="5" width="19.5703125" bestFit="1" customWidth="1"/>
    <col min="6" max="6" width="19.42578125" customWidth="1"/>
    <col min="7" max="7" width="22.140625" customWidth="1"/>
    <col min="8" max="8" width="26" customWidth="1"/>
    <col min="9" max="9" width="12.28515625" customWidth="1"/>
    <col min="10" max="10" width="13.85546875" customWidth="1"/>
    <col min="11" max="11" width="9.42578125" customWidth="1"/>
    <col min="12" max="12" width="20.85546875" customWidth="1"/>
    <col min="13" max="13" width="21.7109375" bestFit="1" customWidth="1"/>
    <col min="14" max="14" width="14.7109375" customWidth="1"/>
    <col min="15" max="15" width="17.85546875" customWidth="1"/>
    <col min="16" max="16" width="17.42578125" customWidth="1"/>
    <col min="17" max="17" width="16.28515625" customWidth="1"/>
    <col min="18" max="18" width="21.42578125" customWidth="1"/>
    <col min="19" max="19" width="22.28515625" customWidth="1"/>
    <col min="20" max="20" width="21.42578125" customWidth="1"/>
    <col min="21" max="21" width="19.140625" customWidth="1"/>
    <col min="22" max="22" width="19.42578125" customWidth="1"/>
    <col min="23" max="23" width="15.28515625" customWidth="1"/>
  </cols>
  <sheetData>
    <row r="1" spans="1:23" ht="15.75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x14ac:dyDescent="0.25">
      <c r="A3" s="38" t="s">
        <v>1</v>
      </c>
      <c r="B3" s="38"/>
      <c r="C3" s="38"/>
      <c r="D3" s="38"/>
      <c r="E3" s="38"/>
      <c r="F3" s="38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x14ac:dyDescent="0.25">
      <c r="A4" s="36" t="s">
        <v>2</v>
      </c>
      <c r="B4" s="36"/>
      <c r="C4" s="36"/>
      <c r="D4" s="36"/>
      <c r="E4" s="36"/>
      <c r="F4" s="36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3" x14ac:dyDescent="0.25">
      <c r="A5" s="36" t="s">
        <v>166</v>
      </c>
      <c r="B5" s="36"/>
      <c r="C5" s="36"/>
      <c r="D5" s="36"/>
      <c r="E5" s="36"/>
      <c r="F5" s="36"/>
      <c r="G5" s="34"/>
      <c r="H5" s="34"/>
      <c r="I5" s="34"/>
      <c r="J5" s="34"/>
      <c r="K5" s="34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1"/>
    </row>
    <row r="6" spans="1:23" x14ac:dyDescent="0.25">
      <c r="A6" s="36" t="s">
        <v>167</v>
      </c>
      <c r="B6" s="36"/>
      <c r="C6" s="36"/>
      <c r="D6" s="36"/>
      <c r="E6" s="36"/>
      <c r="F6" s="36"/>
      <c r="G6" s="34" t="s">
        <v>4</v>
      </c>
      <c r="H6" s="34"/>
      <c r="I6" s="34"/>
      <c r="J6" s="34"/>
      <c r="K6" s="34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1"/>
    </row>
    <row r="7" spans="1:23" x14ac:dyDescent="0.25">
      <c r="A7" s="2"/>
      <c r="B7" s="2"/>
      <c r="C7" s="2"/>
      <c r="D7" s="2"/>
      <c r="E7" s="2"/>
      <c r="F7" s="2"/>
      <c r="G7" s="34" t="s">
        <v>5</v>
      </c>
      <c r="H7" s="34"/>
      <c r="I7" s="34"/>
      <c r="J7" s="34"/>
      <c r="K7" s="34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1"/>
    </row>
    <row r="8" spans="1:23" x14ac:dyDescent="0.25">
      <c r="A8" s="2"/>
      <c r="B8" s="2"/>
      <c r="C8" s="2"/>
      <c r="D8" s="2"/>
      <c r="E8" s="2"/>
      <c r="F8" s="2"/>
      <c r="G8" s="34" t="s">
        <v>6</v>
      </c>
      <c r="H8" s="34"/>
      <c r="I8" s="34"/>
      <c r="J8" s="34"/>
      <c r="K8" s="34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1"/>
    </row>
    <row r="9" spans="1:23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x14ac:dyDescent="0.25">
      <c r="A10" s="29" t="s">
        <v>165</v>
      </c>
      <c r="B10" s="31" t="s">
        <v>7</v>
      </c>
      <c r="C10" s="31" t="s">
        <v>8</v>
      </c>
      <c r="D10" s="31"/>
      <c r="E10" s="31"/>
      <c r="F10" s="31"/>
      <c r="G10" s="31" t="s">
        <v>9</v>
      </c>
      <c r="H10" s="31"/>
      <c r="I10" s="31" t="s">
        <v>10</v>
      </c>
      <c r="J10" s="31"/>
      <c r="K10" s="31"/>
      <c r="L10" s="31"/>
      <c r="M10" s="31"/>
      <c r="N10" s="31" t="s">
        <v>11</v>
      </c>
      <c r="O10" s="31"/>
      <c r="P10" s="32" t="s">
        <v>12</v>
      </c>
      <c r="Q10" s="31" t="s">
        <v>13</v>
      </c>
      <c r="R10" s="31"/>
      <c r="S10" s="31"/>
      <c r="T10" s="31"/>
      <c r="U10" s="31"/>
      <c r="V10" s="31"/>
      <c r="W10" s="33" t="s">
        <v>14</v>
      </c>
    </row>
    <row r="11" spans="1:23" ht="66.75" customHeight="1" x14ac:dyDescent="0.25">
      <c r="A11" s="30"/>
      <c r="B11" s="31"/>
      <c r="C11" s="10" t="s">
        <v>15</v>
      </c>
      <c r="D11" s="10" t="s">
        <v>16</v>
      </c>
      <c r="E11" s="10" t="s">
        <v>17</v>
      </c>
      <c r="F11" s="10" t="s">
        <v>18</v>
      </c>
      <c r="G11" s="10" t="s">
        <v>19</v>
      </c>
      <c r="H11" s="10" t="s">
        <v>20</v>
      </c>
      <c r="I11" s="10" t="s">
        <v>15</v>
      </c>
      <c r="J11" s="10" t="s">
        <v>21</v>
      </c>
      <c r="K11" s="10" t="s">
        <v>22</v>
      </c>
      <c r="L11" s="10" t="s">
        <v>23</v>
      </c>
      <c r="M11" s="10" t="s">
        <v>24</v>
      </c>
      <c r="N11" s="10" t="s">
        <v>197</v>
      </c>
      <c r="O11" s="10" t="s">
        <v>25</v>
      </c>
      <c r="P11" s="32"/>
      <c r="Q11" s="10" t="s">
        <v>26</v>
      </c>
      <c r="R11" s="10" t="s">
        <v>168</v>
      </c>
      <c r="S11" s="10" t="s">
        <v>169</v>
      </c>
      <c r="T11" s="10" t="s">
        <v>170</v>
      </c>
      <c r="U11" s="10" t="s">
        <v>30</v>
      </c>
      <c r="V11" s="13" t="s">
        <v>31</v>
      </c>
      <c r="W11" s="33"/>
    </row>
    <row r="12" spans="1:23" x14ac:dyDescent="0.25">
      <c r="A12" s="24" t="s">
        <v>32</v>
      </c>
      <c r="B12" s="24" t="s">
        <v>33</v>
      </c>
      <c r="C12" s="24" t="s">
        <v>34</v>
      </c>
      <c r="D12" s="24" t="s">
        <v>35</v>
      </c>
      <c r="E12" s="24" t="s">
        <v>36</v>
      </c>
      <c r="F12" s="24" t="s">
        <v>37</v>
      </c>
      <c r="G12" s="24" t="s">
        <v>38</v>
      </c>
      <c r="H12" s="24" t="s">
        <v>39</v>
      </c>
      <c r="I12" s="24" t="s">
        <v>40</v>
      </c>
      <c r="J12" s="24" t="s">
        <v>41</v>
      </c>
      <c r="K12" s="25" t="s">
        <v>42</v>
      </c>
      <c r="L12" s="25" t="s">
        <v>43</v>
      </c>
      <c r="M12" s="24" t="s">
        <v>44</v>
      </c>
      <c r="N12" s="24" t="s">
        <v>45</v>
      </c>
      <c r="O12" s="24" t="s">
        <v>46</v>
      </c>
      <c r="P12" s="24" t="s">
        <v>47</v>
      </c>
      <c r="Q12" s="24" t="s">
        <v>48</v>
      </c>
      <c r="R12" s="24" t="s">
        <v>49</v>
      </c>
      <c r="S12" s="24" t="s">
        <v>50</v>
      </c>
      <c r="T12" s="24" t="s">
        <v>51</v>
      </c>
      <c r="U12" s="24" t="s">
        <v>52</v>
      </c>
      <c r="V12" s="24" t="s">
        <v>53</v>
      </c>
      <c r="W12" s="24" t="s">
        <v>54</v>
      </c>
    </row>
    <row r="13" spans="1:23" s="12" customFormat="1" ht="81.75" customHeight="1" x14ac:dyDescent="0.25">
      <c r="A13" s="6" t="s">
        <v>55</v>
      </c>
      <c r="B13" s="6" t="s">
        <v>56</v>
      </c>
      <c r="C13" s="6" t="s">
        <v>57</v>
      </c>
      <c r="D13" s="6" t="s">
        <v>58</v>
      </c>
      <c r="E13" s="8">
        <v>4022804.26</v>
      </c>
      <c r="F13" s="8">
        <v>0</v>
      </c>
      <c r="G13" s="6" t="s">
        <v>59</v>
      </c>
      <c r="H13" s="6" t="s">
        <v>60</v>
      </c>
      <c r="I13" s="6" t="s">
        <v>61</v>
      </c>
      <c r="J13" s="6" t="s">
        <v>62</v>
      </c>
      <c r="K13" s="6" t="s">
        <v>63</v>
      </c>
      <c r="L13" s="7">
        <v>3982574.2</v>
      </c>
      <c r="M13" s="6" t="s">
        <v>64</v>
      </c>
      <c r="N13" s="6" t="s">
        <v>63</v>
      </c>
      <c r="O13" s="6" t="s">
        <v>148</v>
      </c>
      <c r="P13" s="6" t="s">
        <v>148</v>
      </c>
      <c r="Q13" s="3" t="s">
        <v>65</v>
      </c>
      <c r="R13" s="8">
        <v>0</v>
      </c>
      <c r="S13" s="8">
        <v>0</v>
      </c>
      <c r="T13" s="8">
        <v>38004.410000000003</v>
      </c>
      <c r="U13" s="4">
        <f>SUM(R13:T13)</f>
        <v>38004.410000000003</v>
      </c>
      <c r="V13" s="8">
        <v>523862.56</v>
      </c>
      <c r="W13" s="6" t="s">
        <v>66</v>
      </c>
    </row>
    <row r="14" spans="1:23" s="12" customFormat="1" ht="62.25" customHeight="1" x14ac:dyDescent="0.25">
      <c r="A14" s="6" t="s">
        <v>78</v>
      </c>
      <c r="B14" s="6" t="s">
        <v>79</v>
      </c>
      <c r="C14" s="19" t="s">
        <v>200</v>
      </c>
      <c r="D14" s="6" t="s">
        <v>80</v>
      </c>
      <c r="E14" s="8">
        <v>334846.98</v>
      </c>
      <c r="F14" s="8">
        <v>0</v>
      </c>
      <c r="G14" s="6" t="s">
        <v>81</v>
      </c>
      <c r="H14" s="6" t="s">
        <v>82</v>
      </c>
      <c r="I14" s="6" t="s">
        <v>83</v>
      </c>
      <c r="J14" s="6" t="s">
        <v>84</v>
      </c>
      <c r="K14" s="6" t="s">
        <v>85</v>
      </c>
      <c r="L14" s="7">
        <v>331449.12</v>
      </c>
      <c r="M14" s="6" t="s">
        <v>196</v>
      </c>
      <c r="N14" s="6" t="s">
        <v>95</v>
      </c>
      <c r="O14" s="6" t="s">
        <v>148</v>
      </c>
      <c r="P14" s="6" t="s">
        <v>148</v>
      </c>
      <c r="Q14" s="3" t="s">
        <v>65</v>
      </c>
      <c r="R14" s="8">
        <v>0</v>
      </c>
      <c r="S14" s="8">
        <v>73280.259999999995</v>
      </c>
      <c r="T14" s="8">
        <v>0</v>
      </c>
      <c r="U14" s="4">
        <f>SUM(R14:T14)</f>
        <v>73280.259999999995</v>
      </c>
      <c r="V14" s="4">
        <v>252865.2</v>
      </c>
      <c r="W14" s="6" t="s">
        <v>66</v>
      </c>
    </row>
    <row r="15" spans="1:23" s="12" customFormat="1" ht="52.5" customHeight="1" x14ac:dyDescent="0.25">
      <c r="A15" s="6" t="s">
        <v>98</v>
      </c>
      <c r="B15" s="6" t="s">
        <v>99</v>
      </c>
      <c r="C15" s="6" t="s">
        <v>100</v>
      </c>
      <c r="D15" s="6" t="s">
        <v>80</v>
      </c>
      <c r="E15" s="8">
        <v>0</v>
      </c>
      <c r="F15" s="8">
        <v>0</v>
      </c>
      <c r="G15" s="6" t="s">
        <v>101</v>
      </c>
      <c r="H15" s="6" t="s">
        <v>102</v>
      </c>
      <c r="I15" s="6" t="s">
        <v>103</v>
      </c>
      <c r="J15" s="6" t="s">
        <v>92</v>
      </c>
      <c r="K15" s="6" t="s">
        <v>85</v>
      </c>
      <c r="L15" s="7">
        <v>365482.3</v>
      </c>
      <c r="M15" s="22">
        <f>J15+K15</f>
        <v>43466</v>
      </c>
      <c r="N15" s="6" t="s">
        <v>212</v>
      </c>
      <c r="O15" s="6" t="s">
        <v>148</v>
      </c>
      <c r="P15" s="6" t="s">
        <v>148</v>
      </c>
      <c r="Q15" s="3" t="s">
        <v>65</v>
      </c>
      <c r="R15" s="8">
        <v>28072.240000000002</v>
      </c>
      <c r="S15" s="8">
        <v>0</v>
      </c>
      <c r="T15" s="8">
        <v>19111.86</v>
      </c>
      <c r="U15" s="4">
        <f t="shared" ref="U15" si="0">SUM(R15:T15)</f>
        <v>47184.100000000006</v>
      </c>
      <c r="V15" s="8">
        <v>205112.47</v>
      </c>
      <c r="W15" s="17" t="s">
        <v>73</v>
      </c>
    </row>
    <row r="16" spans="1:23" s="12" customFormat="1" ht="61.5" customHeight="1" x14ac:dyDescent="0.25">
      <c r="A16" s="6" t="s">
        <v>98</v>
      </c>
      <c r="B16" s="6" t="s">
        <v>104</v>
      </c>
      <c r="C16" s="6" t="s">
        <v>105</v>
      </c>
      <c r="D16" s="6" t="s">
        <v>80</v>
      </c>
      <c r="E16" s="8">
        <v>0</v>
      </c>
      <c r="F16" s="8">
        <v>0</v>
      </c>
      <c r="G16" s="6" t="s">
        <v>101</v>
      </c>
      <c r="H16" s="6" t="s">
        <v>102</v>
      </c>
      <c r="I16" s="6" t="s">
        <v>103</v>
      </c>
      <c r="J16" s="6" t="s">
        <v>92</v>
      </c>
      <c r="K16" s="6" t="s">
        <v>85</v>
      </c>
      <c r="L16" s="7">
        <v>285353.59000000003</v>
      </c>
      <c r="M16" s="22">
        <f t="shared" ref="M16:M24" si="1">J16+K16</f>
        <v>43466</v>
      </c>
      <c r="N16" s="6" t="s">
        <v>212</v>
      </c>
      <c r="O16" s="6" t="s">
        <v>148</v>
      </c>
      <c r="P16" s="6" t="s">
        <v>148</v>
      </c>
      <c r="Q16" s="3" t="s">
        <v>65</v>
      </c>
      <c r="R16" s="8">
        <v>20514.099999999999</v>
      </c>
      <c r="S16" s="8">
        <v>29238.99</v>
      </c>
      <c r="T16" s="8">
        <v>0</v>
      </c>
      <c r="U16" s="4">
        <f t="shared" ref="U16:U17" si="2">SUM(R16:T16)</f>
        <v>49753.09</v>
      </c>
      <c r="V16" s="8">
        <v>150434.35</v>
      </c>
      <c r="W16" s="17" t="s">
        <v>73</v>
      </c>
    </row>
    <row r="17" spans="1:23" s="12" customFormat="1" ht="52.5" customHeight="1" x14ac:dyDescent="0.25">
      <c r="A17" s="6" t="s">
        <v>106</v>
      </c>
      <c r="B17" s="6" t="s">
        <v>107</v>
      </c>
      <c r="C17" s="6" t="s">
        <v>108</v>
      </c>
      <c r="D17" s="6" t="s">
        <v>80</v>
      </c>
      <c r="E17" s="8">
        <v>116538</v>
      </c>
      <c r="F17" s="8">
        <v>0</v>
      </c>
      <c r="G17" s="6" t="s">
        <v>109</v>
      </c>
      <c r="H17" s="6" t="s">
        <v>110</v>
      </c>
      <c r="I17" s="6" t="s">
        <v>111</v>
      </c>
      <c r="J17" s="6"/>
      <c r="K17" s="6" t="s">
        <v>112</v>
      </c>
      <c r="L17" s="7">
        <v>114513.58</v>
      </c>
      <c r="M17" s="22">
        <f t="shared" si="1"/>
        <v>194</v>
      </c>
      <c r="N17" s="6" t="s">
        <v>198</v>
      </c>
      <c r="O17" s="6" t="s">
        <v>148</v>
      </c>
      <c r="P17" s="6" t="s">
        <v>148</v>
      </c>
      <c r="Q17" s="3" t="s">
        <v>65</v>
      </c>
      <c r="R17" s="8">
        <v>0</v>
      </c>
      <c r="S17" s="8">
        <v>23307.599999999999</v>
      </c>
      <c r="T17" s="8">
        <v>0</v>
      </c>
      <c r="U17" s="4">
        <f t="shared" si="2"/>
        <v>23307.599999999999</v>
      </c>
      <c r="V17" s="4">
        <f>SUM(R17:T17)</f>
        <v>23307.599999999999</v>
      </c>
      <c r="W17" s="6" t="s">
        <v>66</v>
      </c>
    </row>
    <row r="18" spans="1:23" ht="45" x14ac:dyDescent="0.25">
      <c r="A18" s="6" t="s">
        <v>113</v>
      </c>
      <c r="B18" s="6" t="s">
        <v>114</v>
      </c>
      <c r="C18" s="6" t="s">
        <v>115</v>
      </c>
      <c r="D18" s="6" t="s">
        <v>116</v>
      </c>
      <c r="E18" s="8">
        <v>91173.73</v>
      </c>
      <c r="F18" s="8">
        <v>0</v>
      </c>
      <c r="G18" s="6" t="s">
        <v>117</v>
      </c>
      <c r="H18" s="6" t="s">
        <v>118</v>
      </c>
      <c r="I18" s="6" t="s">
        <v>119</v>
      </c>
      <c r="J18" s="6" t="s">
        <v>120</v>
      </c>
      <c r="K18" s="6" t="s">
        <v>121</v>
      </c>
      <c r="L18" s="7">
        <v>97622.09</v>
      </c>
      <c r="M18" s="22">
        <f t="shared" si="1"/>
        <v>43948</v>
      </c>
      <c r="N18" s="6" t="s">
        <v>148</v>
      </c>
      <c r="O18" s="6" t="s">
        <v>148</v>
      </c>
      <c r="P18" s="6" t="s">
        <v>148</v>
      </c>
      <c r="Q18" s="3" t="s">
        <v>65</v>
      </c>
      <c r="R18" s="8">
        <v>0</v>
      </c>
      <c r="S18" s="8">
        <v>0</v>
      </c>
      <c r="T18" s="8">
        <v>0</v>
      </c>
      <c r="U18" s="8">
        <v>0</v>
      </c>
      <c r="V18" s="4">
        <v>28000</v>
      </c>
      <c r="W18" s="6" t="s">
        <v>66</v>
      </c>
    </row>
    <row r="19" spans="1:23" ht="65.25" customHeight="1" x14ac:dyDescent="0.25">
      <c r="A19" s="6" t="s">
        <v>122</v>
      </c>
      <c r="B19" s="6" t="s">
        <v>123</v>
      </c>
      <c r="C19" s="6" t="s">
        <v>115</v>
      </c>
      <c r="D19" s="6" t="s">
        <v>116</v>
      </c>
      <c r="E19" s="8">
        <v>217144.66</v>
      </c>
      <c r="F19" s="8">
        <v>0</v>
      </c>
      <c r="G19" s="6" t="s">
        <v>124</v>
      </c>
      <c r="H19" s="6" t="s">
        <v>125</v>
      </c>
      <c r="I19" s="6" t="s">
        <v>126</v>
      </c>
      <c r="J19" s="6" t="s">
        <v>120</v>
      </c>
      <c r="K19" s="6" t="s">
        <v>121</v>
      </c>
      <c r="L19" s="7">
        <v>212801.81</v>
      </c>
      <c r="M19" s="22">
        <f t="shared" si="1"/>
        <v>43948</v>
      </c>
      <c r="N19" s="6" t="s">
        <v>148</v>
      </c>
      <c r="O19" s="6" t="s">
        <v>148</v>
      </c>
      <c r="P19" s="6" t="s">
        <v>148</v>
      </c>
      <c r="Q19" s="3" t="s">
        <v>65</v>
      </c>
      <c r="R19" s="9">
        <v>0</v>
      </c>
      <c r="S19" s="9">
        <v>0</v>
      </c>
      <c r="T19" s="8">
        <v>0</v>
      </c>
      <c r="U19" s="4">
        <f t="shared" ref="U19:U23" si="3">SUM(R19:T19)</f>
        <v>0</v>
      </c>
      <c r="V19" s="8">
        <f>SUM(18379.93)</f>
        <v>18379.93</v>
      </c>
      <c r="W19" s="6" t="s">
        <v>66</v>
      </c>
    </row>
    <row r="20" spans="1:23" ht="45" x14ac:dyDescent="0.25">
      <c r="A20" s="6" t="s">
        <v>127</v>
      </c>
      <c r="B20" s="6" t="s">
        <v>128</v>
      </c>
      <c r="C20" s="6" t="s">
        <v>115</v>
      </c>
      <c r="D20" s="6" t="s">
        <v>116</v>
      </c>
      <c r="E20" s="8">
        <v>422586.08</v>
      </c>
      <c r="F20" s="8">
        <v>0</v>
      </c>
      <c r="G20" s="6" t="s">
        <v>76</v>
      </c>
      <c r="H20" s="6" t="s">
        <v>129</v>
      </c>
      <c r="I20" s="6" t="s">
        <v>194</v>
      </c>
      <c r="J20" s="6" t="s">
        <v>120</v>
      </c>
      <c r="K20" s="6" t="s">
        <v>154</v>
      </c>
      <c r="L20" s="7">
        <v>391168.22</v>
      </c>
      <c r="M20" s="22">
        <f t="shared" si="1"/>
        <v>43978</v>
      </c>
      <c r="N20" s="6" t="s">
        <v>154</v>
      </c>
      <c r="O20" s="6" t="s">
        <v>148</v>
      </c>
      <c r="P20" s="6" t="s">
        <v>148</v>
      </c>
      <c r="Q20" s="3" t="s">
        <v>65</v>
      </c>
      <c r="R20" s="8">
        <v>0</v>
      </c>
      <c r="S20" s="8">
        <v>0</v>
      </c>
      <c r="T20" s="8">
        <v>65308.88</v>
      </c>
      <c r="U20" s="4">
        <f t="shared" si="3"/>
        <v>65308.88</v>
      </c>
      <c r="V20" s="8">
        <v>92953.13</v>
      </c>
      <c r="W20" s="6" t="s">
        <v>66</v>
      </c>
    </row>
    <row r="21" spans="1:23" ht="54.75" customHeight="1" x14ac:dyDescent="0.25">
      <c r="A21" s="6" t="s">
        <v>98</v>
      </c>
      <c r="B21" s="6" t="s">
        <v>130</v>
      </c>
      <c r="C21" s="6" t="s">
        <v>131</v>
      </c>
      <c r="D21" s="6" t="s">
        <v>116</v>
      </c>
      <c r="E21" s="8">
        <v>400000</v>
      </c>
      <c r="F21" s="8">
        <v>0</v>
      </c>
      <c r="G21" s="6" t="s">
        <v>101</v>
      </c>
      <c r="H21" s="6" t="s">
        <v>102</v>
      </c>
      <c r="I21" s="6" t="s">
        <v>164</v>
      </c>
      <c r="J21" s="6" t="s">
        <v>92</v>
      </c>
      <c r="K21" s="6" t="s">
        <v>132</v>
      </c>
      <c r="L21" s="7">
        <v>393949.63</v>
      </c>
      <c r="M21" s="22">
        <f t="shared" si="1"/>
        <v>43406</v>
      </c>
      <c r="N21" s="6" t="s">
        <v>212</v>
      </c>
      <c r="O21" s="6" t="s">
        <v>148</v>
      </c>
      <c r="P21" s="6" t="s">
        <v>148</v>
      </c>
      <c r="Q21" s="3" t="s">
        <v>65</v>
      </c>
      <c r="R21" s="8">
        <v>0</v>
      </c>
      <c r="S21" s="8">
        <v>0</v>
      </c>
      <c r="T21" s="8">
        <v>0</v>
      </c>
      <c r="U21" s="4">
        <f t="shared" si="3"/>
        <v>0</v>
      </c>
      <c r="V21" s="8">
        <f>SUM(44416.87+75575.63+52381.23)</f>
        <v>172373.73</v>
      </c>
      <c r="W21" s="6" t="s">
        <v>66</v>
      </c>
    </row>
    <row r="22" spans="1:23" ht="45" x14ac:dyDescent="0.25">
      <c r="A22" s="6" t="s">
        <v>133</v>
      </c>
      <c r="B22" s="6" t="s">
        <v>134</v>
      </c>
      <c r="C22" s="6" t="s">
        <v>135</v>
      </c>
      <c r="D22" s="6" t="s">
        <v>116</v>
      </c>
      <c r="E22" s="8">
        <v>150000</v>
      </c>
      <c r="F22" s="8">
        <v>0</v>
      </c>
      <c r="G22" s="6" t="s">
        <v>136</v>
      </c>
      <c r="H22" s="6" t="s">
        <v>137</v>
      </c>
      <c r="I22" s="6" t="s">
        <v>138</v>
      </c>
      <c r="J22" s="6" t="s">
        <v>139</v>
      </c>
      <c r="K22" s="6" t="s">
        <v>140</v>
      </c>
      <c r="L22" s="7">
        <v>141861.47</v>
      </c>
      <c r="M22" s="22">
        <f t="shared" si="1"/>
        <v>42845</v>
      </c>
      <c r="N22" s="6" t="s">
        <v>203</v>
      </c>
      <c r="O22" s="6" t="s">
        <v>148</v>
      </c>
      <c r="P22" s="6" t="s">
        <v>148</v>
      </c>
      <c r="Q22" s="3" t="s">
        <v>65</v>
      </c>
      <c r="R22" s="8">
        <v>0</v>
      </c>
      <c r="S22" s="8">
        <v>0</v>
      </c>
      <c r="T22" s="8">
        <v>25341.4</v>
      </c>
      <c r="U22" s="4">
        <f t="shared" si="3"/>
        <v>25341.4</v>
      </c>
      <c r="V22" s="8">
        <v>77564.44</v>
      </c>
      <c r="W22" s="6" t="s">
        <v>66</v>
      </c>
    </row>
    <row r="23" spans="1:23" ht="62.25" customHeight="1" x14ac:dyDescent="0.25">
      <c r="A23" s="6" t="s">
        <v>106</v>
      </c>
      <c r="B23" s="6" t="s">
        <v>141</v>
      </c>
      <c r="C23" s="6" t="s">
        <v>142</v>
      </c>
      <c r="D23" s="6" t="s">
        <v>116</v>
      </c>
      <c r="E23" s="8">
        <v>300000</v>
      </c>
      <c r="F23" s="8">
        <v>0</v>
      </c>
      <c r="G23" s="6" t="s">
        <v>101</v>
      </c>
      <c r="H23" s="6" t="s">
        <v>102</v>
      </c>
      <c r="I23" s="6" t="s">
        <v>143</v>
      </c>
      <c r="J23" s="6" t="s">
        <v>92</v>
      </c>
      <c r="K23" s="6" t="s">
        <v>132</v>
      </c>
      <c r="L23" s="7">
        <v>296317.27</v>
      </c>
      <c r="M23" s="22">
        <f t="shared" si="1"/>
        <v>43406</v>
      </c>
      <c r="N23" s="6" t="s">
        <v>148</v>
      </c>
      <c r="O23" s="6" t="s">
        <v>148</v>
      </c>
      <c r="P23" s="6" t="s">
        <v>148</v>
      </c>
      <c r="Q23" s="3" t="s">
        <v>65</v>
      </c>
      <c r="R23" s="8">
        <v>0</v>
      </c>
      <c r="S23" s="8">
        <v>0</v>
      </c>
      <c r="T23" s="8">
        <v>0</v>
      </c>
      <c r="U23" s="4">
        <f t="shared" si="3"/>
        <v>0</v>
      </c>
      <c r="V23" s="8">
        <f>SUM(45362.16+42636.18)</f>
        <v>87998.34</v>
      </c>
      <c r="W23" s="6" t="s">
        <v>66</v>
      </c>
    </row>
    <row r="24" spans="1:23" ht="74.25" customHeight="1" x14ac:dyDescent="0.25">
      <c r="A24" s="6" t="s">
        <v>144</v>
      </c>
      <c r="B24" s="6" t="s">
        <v>145</v>
      </c>
      <c r="C24" s="6" t="s">
        <v>115</v>
      </c>
      <c r="D24" s="6" t="s">
        <v>116</v>
      </c>
      <c r="E24" s="8">
        <v>260878.48</v>
      </c>
      <c r="F24" s="8">
        <v>0</v>
      </c>
      <c r="G24" s="6" t="s">
        <v>124</v>
      </c>
      <c r="H24" s="6" t="s">
        <v>125</v>
      </c>
      <c r="I24" s="6" t="s">
        <v>146</v>
      </c>
      <c r="J24" s="6" t="s">
        <v>120</v>
      </c>
      <c r="K24" s="6" t="s">
        <v>132</v>
      </c>
      <c r="L24" s="7">
        <v>256704.11</v>
      </c>
      <c r="M24" s="22">
        <f t="shared" si="1"/>
        <v>43977</v>
      </c>
      <c r="N24" s="6" t="s">
        <v>148</v>
      </c>
      <c r="O24" s="6" t="s">
        <v>148</v>
      </c>
      <c r="P24" s="6" t="s">
        <v>148</v>
      </c>
      <c r="Q24" s="3" t="s">
        <v>65</v>
      </c>
      <c r="R24" s="8">
        <v>0</v>
      </c>
      <c r="S24" s="8">
        <v>0</v>
      </c>
      <c r="T24" s="8">
        <v>0</v>
      </c>
      <c r="U24" s="4">
        <f t="shared" ref="U24" si="4">SUM(R24:T24)</f>
        <v>0</v>
      </c>
      <c r="V24" s="8">
        <v>0</v>
      </c>
      <c r="W24" s="6" t="s">
        <v>66</v>
      </c>
    </row>
    <row r="25" spans="1:23" ht="74.25" customHeight="1" x14ac:dyDescent="0.25">
      <c r="A25" s="6" t="s">
        <v>153</v>
      </c>
      <c r="B25" s="6" t="s">
        <v>149</v>
      </c>
      <c r="C25" s="21" t="s">
        <v>206</v>
      </c>
      <c r="D25" s="6" t="s">
        <v>205</v>
      </c>
      <c r="E25" s="8">
        <v>250000</v>
      </c>
      <c r="F25" s="8">
        <v>0</v>
      </c>
      <c r="G25" s="6" t="s">
        <v>76</v>
      </c>
      <c r="H25" s="6" t="s">
        <v>129</v>
      </c>
      <c r="I25" s="6" t="s">
        <v>152</v>
      </c>
      <c r="J25" s="6" t="s">
        <v>155</v>
      </c>
      <c r="K25" s="6" t="s">
        <v>154</v>
      </c>
      <c r="L25" s="7">
        <v>242979.33</v>
      </c>
      <c r="M25" s="26">
        <v>43978</v>
      </c>
      <c r="N25" s="6" t="s">
        <v>148</v>
      </c>
      <c r="O25" s="6" t="s">
        <v>148</v>
      </c>
      <c r="P25" s="6" t="s">
        <v>148</v>
      </c>
      <c r="Q25" s="3" t="s">
        <v>65</v>
      </c>
      <c r="R25" s="8">
        <v>0</v>
      </c>
      <c r="S25" s="8">
        <v>0</v>
      </c>
      <c r="T25" s="8">
        <v>0</v>
      </c>
      <c r="U25" s="4">
        <f t="shared" ref="U25" si="5">SUM(R25:T25)</f>
        <v>0</v>
      </c>
      <c r="V25" s="8">
        <v>0</v>
      </c>
      <c r="W25" s="6" t="s">
        <v>66</v>
      </c>
    </row>
    <row r="26" spans="1:23" s="12" customFormat="1" ht="74.25" customHeight="1" x14ac:dyDescent="0.25">
      <c r="A26" s="6" t="s">
        <v>160</v>
      </c>
      <c r="B26" s="6" t="s">
        <v>163</v>
      </c>
      <c r="C26" s="6" t="s">
        <v>148</v>
      </c>
      <c r="D26" s="6" t="s">
        <v>58</v>
      </c>
      <c r="E26" s="8">
        <v>509988.22</v>
      </c>
      <c r="F26" s="8">
        <v>0</v>
      </c>
      <c r="G26" s="6" t="s">
        <v>162</v>
      </c>
      <c r="H26" s="6" t="s">
        <v>102</v>
      </c>
      <c r="I26" s="6" t="s">
        <v>161</v>
      </c>
      <c r="J26" s="6" t="s">
        <v>158</v>
      </c>
      <c r="K26" s="6" t="s">
        <v>157</v>
      </c>
      <c r="L26" s="7">
        <v>137770.09</v>
      </c>
      <c r="M26" s="22">
        <f>J26+K26</f>
        <v>43121</v>
      </c>
      <c r="N26" s="6" t="s">
        <v>148</v>
      </c>
      <c r="O26" s="6" t="s">
        <v>148</v>
      </c>
      <c r="P26" s="6" t="s">
        <v>148</v>
      </c>
      <c r="Q26" s="3" t="s">
        <v>65</v>
      </c>
      <c r="R26" s="8">
        <v>0</v>
      </c>
      <c r="S26" s="8">
        <v>0</v>
      </c>
      <c r="T26" s="8">
        <v>0</v>
      </c>
      <c r="U26" s="4">
        <v>0</v>
      </c>
      <c r="V26" s="16">
        <f>SUM(23906.16+16710.17+11798.94+34674.2+22898.99+7510.06+13906.24)</f>
        <v>131404.76</v>
      </c>
      <c r="W26" s="6" t="s">
        <v>66</v>
      </c>
    </row>
  </sheetData>
  <mergeCells count="30">
    <mergeCell ref="A9:W9"/>
    <mergeCell ref="A10:A11"/>
    <mergeCell ref="B10:B11"/>
    <mergeCell ref="C10:F10"/>
    <mergeCell ref="G10:H10"/>
    <mergeCell ref="I10:M10"/>
    <mergeCell ref="N10:O10"/>
    <mergeCell ref="P10:P11"/>
    <mergeCell ref="Q10:V10"/>
    <mergeCell ref="W10:W11"/>
    <mergeCell ref="G7:K7"/>
    <mergeCell ref="L7:P7"/>
    <mergeCell ref="Q7:V7"/>
    <mergeCell ref="G8:K8"/>
    <mergeCell ref="L8:P8"/>
    <mergeCell ref="Q8:V8"/>
    <mergeCell ref="A5:F5"/>
    <mergeCell ref="G5:K5"/>
    <mergeCell ref="L5:P5"/>
    <mergeCell ref="Q5:V5"/>
    <mergeCell ref="A6:F6"/>
    <mergeCell ref="G6:K6"/>
    <mergeCell ref="L6:P6"/>
    <mergeCell ref="Q6:V6"/>
    <mergeCell ref="A1:W1"/>
    <mergeCell ref="A2:W2"/>
    <mergeCell ref="A3:F3"/>
    <mergeCell ref="G3:W3"/>
    <mergeCell ref="A4:F4"/>
    <mergeCell ref="G4:W4"/>
  </mergeCells>
  <pageMargins left="0.25" right="0.25" top="0.75" bottom="0.75" header="0.3" footer="0.3"/>
  <pageSetup paperSize="9" scale="32" fitToHeight="0" orientation="landscape" horizontalDpi="0" verticalDpi="0" r:id="rId1"/>
  <colBreaks count="2" manualBreakCount="2">
    <brk id="19" max="27" man="1"/>
    <brk id="22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7"/>
  <sheetViews>
    <sheetView showGridLines="0" topLeftCell="C1" zoomScale="70" zoomScaleNormal="70" workbookViewId="0">
      <selection activeCell="C28" sqref="C28"/>
    </sheetView>
  </sheetViews>
  <sheetFormatPr defaultRowHeight="15" x14ac:dyDescent="0.25"/>
  <cols>
    <col min="1" max="1" width="27.28515625" bestFit="1" customWidth="1"/>
    <col min="2" max="2" width="46.5703125" bestFit="1" customWidth="1"/>
    <col min="3" max="3" width="16.5703125" customWidth="1"/>
    <col min="4" max="4" width="9.5703125" customWidth="1"/>
    <col min="5" max="5" width="19.5703125" bestFit="1" customWidth="1"/>
    <col min="6" max="6" width="19.42578125" customWidth="1"/>
    <col min="7" max="7" width="22.140625" customWidth="1"/>
    <col min="8" max="8" width="26" customWidth="1"/>
    <col min="9" max="9" width="12.28515625" customWidth="1"/>
    <col min="10" max="10" width="13.85546875" customWidth="1"/>
    <col min="11" max="11" width="9.42578125" customWidth="1"/>
    <col min="12" max="12" width="20.85546875" customWidth="1"/>
    <col min="13" max="13" width="17.140625" customWidth="1"/>
    <col min="14" max="14" width="14.5703125" customWidth="1"/>
    <col min="15" max="15" width="17.85546875" customWidth="1"/>
    <col min="16" max="16" width="17.42578125" customWidth="1"/>
    <col min="17" max="17" width="16.28515625" customWidth="1"/>
    <col min="18" max="18" width="21.42578125" customWidth="1"/>
    <col min="19" max="19" width="22.28515625" customWidth="1"/>
    <col min="20" max="20" width="21.42578125" customWidth="1"/>
    <col min="21" max="21" width="19.140625" customWidth="1"/>
    <col min="22" max="22" width="19.42578125" customWidth="1"/>
    <col min="23" max="23" width="15.28515625" customWidth="1"/>
  </cols>
  <sheetData>
    <row r="1" spans="1:23" ht="15.75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x14ac:dyDescent="0.25">
      <c r="A3" s="38" t="s">
        <v>1</v>
      </c>
      <c r="B3" s="38"/>
      <c r="C3" s="38"/>
      <c r="D3" s="38"/>
      <c r="E3" s="38"/>
      <c r="F3" s="38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x14ac:dyDescent="0.25">
      <c r="A4" s="36" t="s">
        <v>2</v>
      </c>
      <c r="B4" s="36"/>
      <c r="C4" s="36"/>
      <c r="D4" s="36"/>
      <c r="E4" s="36"/>
      <c r="F4" s="36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3" x14ac:dyDescent="0.25">
      <c r="A5" s="36" t="s">
        <v>171</v>
      </c>
      <c r="B5" s="36"/>
      <c r="C5" s="36"/>
      <c r="D5" s="36"/>
      <c r="E5" s="36"/>
      <c r="F5" s="36"/>
      <c r="G5" s="34"/>
      <c r="H5" s="34"/>
      <c r="I5" s="34"/>
      <c r="J5" s="34"/>
      <c r="K5" s="34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1"/>
    </row>
    <row r="6" spans="1:23" x14ac:dyDescent="0.25">
      <c r="A6" s="36" t="s">
        <v>172</v>
      </c>
      <c r="B6" s="36"/>
      <c r="C6" s="36"/>
      <c r="D6" s="36"/>
      <c r="E6" s="36"/>
      <c r="F6" s="36"/>
      <c r="G6" s="34" t="s">
        <v>4</v>
      </c>
      <c r="H6" s="34"/>
      <c r="I6" s="34"/>
      <c r="J6" s="34"/>
      <c r="K6" s="34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1"/>
    </row>
    <row r="7" spans="1:23" x14ac:dyDescent="0.25">
      <c r="A7" s="2"/>
      <c r="B7" s="2"/>
      <c r="C7" s="2"/>
      <c r="D7" s="2"/>
      <c r="E7" s="2"/>
      <c r="F7" s="2"/>
      <c r="G7" s="34" t="s">
        <v>5</v>
      </c>
      <c r="H7" s="34"/>
      <c r="I7" s="34"/>
      <c r="J7" s="34"/>
      <c r="K7" s="34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1"/>
    </row>
    <row r="8" spans="1:23" x14ac:dyDescent="0.25">
      <c r="A8" s="2"/>
      <c r="B8" s="2"/>
      <c r="C8" s="2"/>
      <c r="D8" s="2"/>
      <c r="E8" s="2"/>
      <c r="F8" s="2"/>
      <c r="G8" s="34" t="s">
        <v>6</v>
      </c>
      <c r="H8" s="34"/>
      <c r="I8" s="34"/>
      <c r="J8" s="34"/>
      <c r="K8" s="34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1"/>
    </row>
    <row r="9" spans="1:23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x14ac:dyDescent="0.25">
      <c r="A10" s="29" t="s">
        <v>165</v>
      </c>
      <c r="B10" s="31" t="s">
        <v>7</v>
      </c>
      <c r="C10" s="31" t="s">
        <v>8</v>
      </c>
      <c r="D10" s="31"/>
      <c r="E10" s="31"/>
      <c r="F10" s="31"/>
      <c r="G10" s="31" t="s">
        <v>9</v>
      </c>
      <c r="H10" s="31"/>
      <c r="I10" s="31" t="s">
        <v>10</v>
      </c>
      <c r="J10" s="31"/>
      <c r="K10" s="31"/>
      <c r="L10" s="31"/>
      <c r="M10" s="31"/>
      <c r="N10" s="31" t="s">
        <v>11</v>
      </c>
      <c r="O10" s="31"/>
      <c r="P10" s="32" t="s">
        <v>12</v>
      </c>
      <c r="Q10" s="31" t="s">
        <v>13</v>
      </c>
      <c r="R10" s="31"/>
      <c r="S10" s="31"/>
      <c r="T10" s="31"/>
      <c r="U10" s="31"/>
      <c r="V10" s="31"/>
      <c r="W10" s="33" t="s">
        <v>14</v>
      </c>
    </row>
    <row r="11" spans="1:23" ht="64.5" customHeight="1" x14ac:dyDescent="0.25">
      <c r="A11" s="30"/>
      <c r="B11" s="31"/>
      <c r="C11" s="11" t="s">
        <v>15</v>
      </c>
      <c r="D11" s="11" t="s">
        <v>16</v>
      </c>
      <c r="E11" s="11" t="s">
        <v>17</v>
      </c>
      <c r="F11" s="11" t="s">
        <v>18</v>
      </c>
      <c r="G11" s="11" t="s">
        <v>19</v>
      </c>
      <c r="H11" s="11" t="s">
        <v>20</v>
      </c>
      <c r="I11" s="11" t="s">
        <v>15</v>
      </c>
      <c r="J11" s="11" t="s">
        <v>21</v>
      </c>
      <c r="K11" s="11" t="s">
        <v>22</v>
      </c>
      <c r="L11" s="11" t="s">
        <v>23</v>
      </c>
      <c r="M11" s="11" t="s">
        <v>24</v>
      </c>
      <c r="N11" s="15" t="s">
        <v>197</v>
      </c>
      <c r="O11" s="11" t="s">
        <v>25</v>
      </c>
      <c r="P11" s="32"/>
      <c r="Q11" s="11" t="s">
        <v>26</v>
      </c>
      <c r="R11" s="11" t="s">
        <v>173</v>
      </c>
      <c r="S11" s="11" t="s">
        <v>174</v>
      </c>
      <c r="T11" s="11" t="s">
        <v>175</v>
      </c>
      <c r="U11" s="11" t="s">
        <v>30</v>
      </c>
      <c r="V11" s="13" t="s">
        <v>31</v>
      </c>
      <c r="W11" s="33"/>
    </row>
    <row r="12" spans="1:23" x14ac:dyDescent="0.25">
      <c r="A12" s="24" t="s">
        <v>32</v>
      </c>
      <c r="B12" s="24" t="s">
        <v>33</v>
      </c>
      <c r="C12" s="24" t="s">
        <v>34</v>
      </c>
      <c r="D12" s="24" t="s">
        <v>35</v>
      </c>
      <c r="E12" s="24" t="s">
        <v>36</v>
      </c>
      <c r="F12" s="24" t="s">
        <v>37</v>
      </c>
      <c r="G12" s="24" t="s">
        <v>38</v>
      </c>
      <c r="H12" s="24" t="s">
        <v>39</v>
      </c>
      <c r="I12" s="24" t="s">
        <v>40</v>
      </c>
      <c r="J12" s="24" t="s">
        <v>41</v>
      </c>
      <c r="K12" s="25" t="s">
        <v>42</v>
      </c>
      <c r="L12" s="25" t="s">
        <v>43</v>
      </c>
      <c r="M12" s="24" t="s">
        <v>44</v>
      </c>
      <c r="N12" s="24" t="s">
        <v>45</v>
      </c>
      <c r="O12" s="24" t="s">
        <v>46</v>
      </c>
      <c r="P12" s="24" t="s">
        <v>47</v>
      </c>
      <c r="Q12" s="24" t="s">
        <v>48</v>
      </c>
      <c r="R12" s="24" t="s">
        <v>49</v>
      </c>
      <c r="S12" s="24" t="s">
        <v>50</v>
      </c>
      <c r="T12" s="24" t="s">
        <v>51</v>
      </c>
      <c r="U12" s="24" t="s">
        <v>52</v>
      </c>
      <c r="V12" s="24" t="s">
        <v>53</v>
      </c>
      <c r="W12" s="24" t="s">
        <v>54</v>
      </c>
    </row>
    <row r="13" spans="1:23" s="12" customFormat="1" ht="81.75" customHeight="1" x14ac:dyDescent="0.25">
      <c r="A13" s="6" t="s">
        <v>55</v>
      </c>
      <c r="B13" s="6" t="s">
        <v>56</v>
      </c>
      <c r="C13" s="6" t="s">
        <v>57</v>
      </c>
      <c r="D13" s="6" t="s">
        <v>58</v>
      </c>
      <c r="E13" s="8">
        <v>4022804.26</v>
      </c>
      <c r="F13" s="8">
        <v>0</v>
      </c>
      <c r="G13" s="6" t="s">
        <v>59</v>
      </c>
      <c r="H13" s="6" t="s">
        <v>60</v>
      </c>
      <c r="I13" s="6" t="s">
        <v>61</v>
      </c>
      <c r="J13" s="6" t="s">
        <v>62</v>
      </c>
      <c r="K13" s="6" t="s">
        <v>63</v>
      </c>
      <c r="L13" s="7">
        <v>3982574.2</v>
      </c>
      <c r="M13" s="6" t="s">
        <v>64</v>
      </c>
      <c r="N13" s="6" t="s">
        <v>63</v>
      </c>
      <c r="O13" s="6" t="s">
        <v>148</v>
      </c>
      <c r="P13" s="6" t="s">
        <v>148</v>
      </c>
      <c r="Q13" s="3" t="s">
        <v>65</v>
      </c>
      <c r="R13" s="8">
        <v>0</v>
      </c>
      <c r="S13" s="8">
        <v>52548.71</v>
      </c>
      <c r="T13" s="8">
        <v>23766.14</v>
      </c>
      <c r="U13" s="4">
        <f>SUM(R13:T13)</f>
        <v>76314.850000000006</v>
      </c>
      <c r="V13" s="8">
        <v>600177.41</v>
      </c>
      <c r="W13" s="6" t="s">
        <v>66</v>
      </c>
    </row>
    <row r="14" spans="1:23" ht="62.25" customHeight="1" x14ac:dyDescent="0.25">
      <c r="A14" s="6" t="s">
        <v>78</v>
      </c>
      <c r="B14" s="6" t="s">
        <v>79</v>
      </c>
      <c r="C14" s="19" t="s">
        <v>200</v>
      </c>
      <c r="D14" s="6" t="s">
        <v>80</v>
      </c>
      <c r="E14" s="8">
        <v>334846.98</v>
      </c>
      <c r="F14" s="8">
        <v>0</v>
      </c>
      <c r="G14" s="6" t="s">
        <v>81</v>
      </c>
      <c r="H14" s="6" t="s">
        <v>82</v>
      </c>
      <c r="I14" s="6" t="s">
        <v>83</v>
      </c>
      <c r="J14" s="6" t="s">
        <v>84</v>
      </c>
      <c r="K14" s="6" t="s">
        <v>85</v>
      </c>
      <c r="L14" s="7">
        <v>331449.12</v>
      </c>
      <c r="M14" s="6" t="s">
        <v>196</v>
      </c>
      <c r="N14" s="6" t="s">
        <v>95</v>
      </c>
      <c r="O14" s="6" t="s">
        <v>148</v>
      </c>
      <c r="P14" s="6" t="s">
        <v>148</v>
      </c>
      <c r="Q14" s="3" t="s">
        <v>65</v>
      </c>
      <c r="R14" s="8">
        <v>0</v>
      </c>
      <c r="S14" s="8">
        <v>27924.58</v>
      </c>
      <c r="T14" s="8">
        <v>0</v>
      </c>
      <c r="U14" s="4">
        <f>SUM(R14:T14)</f>
        <v>27924.58</v>
      </c>
      <c r="V14" s="4">
        <v>280789.78000000003</v>
      </c>
      <c r="W14" s="6" t="s">
        <v>66</v>
      </c>
    </row>
    <row r="15" spans="1:23" s="12" customFormat="1" ht="45" x14ac:dyDescent="0.25">
      <c r="A15" s="6" t="s">
        <v>98</v>
      </c>
      <c r="B15" s="6" t="s">
        <v>99</v>
      </c>
      <c r="C15" s="6" t="s">
        <v>100</v>
      </c>
      <c r="D15" s="6" t="s">
        <v>80</v>
      </c>
      <c r="E15" s="8">
        <v>0</v>
      </c>
      <c r="F15" s="8">
        <v>0</v>
      </c>
      <c r="G15" s="6" t="s">
        <v>101</v>
      </c>
      <c r="H15" s="6" t="s">
        <v>102</v>
      </c>
      <c r="I15" s="6" t="s">
        <v>103</v>
      </c>
      <c r="J15" s="6" t="s">
        <v>92</v>
      </c>
      <c r="K15" s="6" t="s">
        <v>85</v>
      </c>
      <c r="L15" s="7">
        <v>365482.3</v>
      </c>
      <c r="M15" s="22">
        <f>J15+K15</f>
        <v>43466</v>
      </c>
      <c r="N15" s="6" t="s">
        <v>212</v>
      </c>
      <c r="O15" s="6" t="s">
        <v>148</v>
      </c>
      <c r="P15" s="6" t="s">
        <v>148</v>
      </c>
      <c r="Q15" s="3" t="s">
        <v>65</v>
      </c>
      <c r="R15" s="8">
        <v>0</v>
      </c>
      <c r="S15" s="8">
        <v>0</v>
      </c>
      <c r="T15" s="8">
        <v>0</v>
      </c>
      <c r="U15" s="4">
        <f t="shared" ref="U15" si="0">SUM(R15:T15)</f>
        <v>0</v>
      </c>
      <c r="V15" s="8">
        <v>205112.47</v>
      </c>
      <c r="W15" s="6" t="s">
        <v>66</v>
      </c>
    </row>
    <row r="16" spans="1:23" s="12" customFormat="1" ht="57" customHeight="1" x14ac:dyDescent="0.25">
      <c r="A16" s="6" t="s">
        <v>98</v>
      </c>
      <c r="B16" s="6" t="s">
        <v>104</v>
      </c>
      <c r="C16" s="6" t="s">
        <v>105</v>
      </c>
      <c r="D16" s="6" t="s">
        <v>80</v>
      </c>
      <c r="E16" s="8">
        <v>0</v>
      </c>
      <c r="F16" s="8">
        <v>0</v>
      </c>
      <c r="G16" s="6" t="s">
        <v>101</v>
      </c>
      <c r="H16" s="6" t="s">
        <v>102</v>
      </c>
      <c r="I16" s="6" t="s">
        <v>103</v>
      </c>
      <c r="J16" s="6" t="s">
        <v>92</v>
      </c>
      <c r="K16" s="6" t="s">
        <v>85</v>
      </c>
      <c r="L16" s="7">
        <v>285353.59000000003</v>
      </c>
      <c r="M16" s="22">
        <f t="shared" ref="M16:M27" si="1">J16+K16</f>
        <v>43466</v>
      </c>
      <c r="N16" s="6" t="s">
        <v>212</v>
      </c>
      <c r="O16" s="6" t="s">
        <v>148</v>
      </c>
      <c r="P16" s="6" t="s">
        <v>148</v>
      </c>
      <c r="Q16" s="3" t="s">
        <v>65</v>
      </c>
      <c r="R16" s="8">
        <v>0</v>
      </c>
      <c r="S16" s="8">
        <v>0</v>
      </c>
      <c r="T16" s="8">
        <v>0</v>
      </c>
      <c r="U16" s="4">
        <f t="shared" ref="U16:U17" si="2">SUM(R16:T16)</f>
        <v>0</v>
      </c>
      <c r="V16" s="8">
        <v>150434.35</v>
      </c>
      <c r="W16" s="6" t="s">
        <v>66</v>
      </c>
    </row>
    <row r="17" spans="1:23" ht="45" x14ac:dyDescent="0.25">
      <c r="A17" s="6" t="s">
        <v>106</v>
      </c>
      <c r="B17" s="6" t="s">
        <v>107</v>
      </c>
      <c r="C17" s="6" t="s">
        <v>108</v>
      </c>
      <c r="D17" s="6" t="s">
        <v>80</v>
      </c>
      <c r="E17" s="8">
        <v>116538</v>
      </c>
      <c r="F17" s="8">
        <v>0</v>
      </c>
      <c r="G17" s="6" t="s">
        <v>109</v>
      </c>
      <c r="H17" s="6" t="s">
        <v>110</v>
      </c>
      <c r="I17" s="6" t="s">
        <v>111</v>
      </c>
      <c r="J17" s="6" t="s">
        <v>210</v>
      </c>
      <c r="K17" s="6" t="s">
        <v>112</v>
      </c>
      <c r="L17" s="7">
        <v>114513.58</v>
      </c>
      <c r="M17" s="22">
        <f t="shared" si="1"/>
        <v>43556</v>
      </c>
      <c r="N17" s="6" t="s">
        <v>198</v>
      </c>
      <c r="O17" s="6" t="s">
        <v>148</v>
      </c>
      <c r="P17" s="6" t="s">
        <v>148</v>
      </c>
      <c r="Q17" s="3" t="s">
        <v>65</v>
      </c>
      <c r="R17" s="8">
        <v>0</v>
      </c>
      <c r="S17" s="8">
        <v>0</v>
      </c>
      <c r="T17" s="8">
        <v>0</v>
      </c>
      <c r="U17" s="4">
        <f t="shared" si="2"/>
        <v>0</v>
      </c>
      <c r="V17" s="4">
        <f>SUM(R17:T17)</f>
        <v>0</v>
      </c>
      <c r="W17" s="6" t="s">
        <v>66</v>
      </c>
    </row>
    <row r="18" spans="1:23" ht="45" x14ac:dyDescent="0.25">
      <c r="A18" s="6" t="s">
        <v>113</v>
      </c>
      <c r="B18" s="6" t="s">
        <v>114</v>
      </c>
      <c r="C18" s="6" t="s">
        <v>115</v>
      </c>
      <c r="D18" s="6" t="s">
        <v>116</v>
      </c>
      <c r="E18" s="8">
        <v>91078.1</v>
      </c>
      <c r="F18" s="8">
        <v>0</v>
      </c>
      <c r="G18" s="6" t="s">
        <v>117</v>
      </c>
      <c r="H18" s="6" t="s">
        <v>118</v>
      </c>
      <c r="I18" s="6" t="s">
        <v>119</v>
      </c>
      <c r="J18" s="6" t="s">
        <v>120</v>
      </c>
      <c r="K18" s="6" t="s">
        <v>121</v>
      </c>
      <c r="L18" s="7">
        <v>97622.09</v>
      </c>
      <c r="M18" s="22">
        <f t="shared" si="1"/>
        <v>43948</v>
      </c>
      <c r="N18" s="6" t="s">
        <v>148</v>
      </c>
      <c r="O18" s="6" t="s">
        <v>148</v>
      </c>
      <c r="P18" s="6" t="s">
        <v>148</v>
      </c>
      <c r="Q18" s="3" t="s">
        <v>65</v>
      </c>
      <c r="R18" s="8">
        <v>0</v>
      </c>
      <c r="S18" s="8">
        <v>0</v>
      </c>
      <c r="T18" s="8">
        <v>0</v>
      </c>
      <c r="U18" s="4">
        <f>SUM(R18:T18)</f>
        <v>0</v>
      </c>
      <c r="V18" s="4">
        <v>28000</v>
      </c>
      <c r="W18" s="6" t="s">
        <v>66</v>
      </c>
    </row>
    <row r="19" spans="1:23" ht="65.25" customHeight="1" x14ac:dyDescent="0.25">
      <c r="A19" s="6" t="s">
        <v>122</v>
      </c>
      <c r="B19" s="6" t="s">
        <v>123</v>
      </c>
      <c r="C19" s="6" t="s">
        <v>115</v>
      </c>
      <c r="D19" s="6" t="s">
        <v>116</v>
      </c>
      <c r="E19" s="8">
        <v>217144.66</v>
      </c>
      <c r="F19" s="8">
        <v>0</v>
      </c>
      <c r="G19" s="6" t="s">
        <v>124</v>
      </c>
      <c r="H19" s="6" t="s">
        <v>125</v>
      </c>
      <c r="I19" s="6" t="s">
        <v>126</v>
      </c>
      <c r="J19" s="6" t="s">
        <v>120</v>
      </c>
      <c r="K19" s="6" t="s">
        <v>121</v>
      </c>
      <c r="L19" s="7">
        <v>212801.81</v>
      </c>
      <c r="M19" s="22">
        <f t="shared" si="1"/>
        <v>43948</v>
      </c>
      <c r="N19" s="6" t="s">
        <v>93</v>
      </c>
      <c r="O19" s="6" t="s">
        <v>148</v>
      </c>
      <c r="P19" s="6" t="s">
        <v>148</v>
      </c>
      <c r="Q19" s="3" t="s">
        <v>65</v>
      </c>
      <c r="R19" s="8">
        <v>45100.68</v>
      </c>
      <c r="S19" s="8">
        <v>0</v>
      </c>
      <c r="T19" s="8">
        <v>0</v>
      </c>
      <c r="U19" s="4">
        <f t="shared" ref="U19:U23" si="3">SUM(R19:T19)</f>
        <v>45100.68</v>
      </c>
      <c r="V19" s="8">
        <v>63480.61</v>
      </c>
      <c r="W19" s="6" t="s">
        <v>66</v>
      </c>
    </row>
    <row r="20" spans="1:23" ht="45" x14ac:dyDescent="0.25">
      <c r="A20" s="6" t="s">
        <v>127</v>
      </c>
      <c r="B20" s="6" t="s">
        <v>128</v>
      </c>
      <c r="C20" s="6" t="s">
        <v>115</v>
      </c>
      <c r="D20" s="6" t="s">
        <v>116</v>
      </c>
      <c r="E20" s="8">
        <v>422586.08</v>
      </c>
      <c r="F20" s="8">
        <v>0</v>
      </c>
      <c r="G20" s="6" t="s">
        <v>76</v>
      </c>
      <c r="H20" s="6" t="s">
        <v>129</v>
      </c>
      <c r="I20" s="6" t="s">
        <v>194</v>
      </c>
      <c r="J20" s="6" t="s">
        <v>120</v>
      </c>
      <c r="K20" s="6" t="s">
        <v>154</v>
      </c>
      <c r="L20" s="7">
        <v>391168.22</v>
      </c>
      <c r="M20" s="22">
        <f t="shared" si="1"/>
        <v>43978</v>
      </c>
      <c r="N20" s="6" t="s">
        <v>148</v>
      </c>
      <c r="O20" s="6" t="s">
        <v>148</v>
      </c>
      <c r="P20" s="6" t="s">
        <v>148</v>
      </c>
      <c r="Q20" s="3" t="s">
        <v>65</v>
      </c>
      <c r="R20" s="8">
        <v>0</v>
      </c>
      <c r="S20" s="8">
        <v>0</v>
      </c>
      <c r="T20" s="8">
        <v>0</v>
      </c>
      <c r="U20" s="4">
        <f t="shared" si="3"/>
        <v>0</v>
      </c>
      <c r="V20" s="8">
        <v>92953.13</v>
      </c>
      <c r="W20" s="6" t="s">
        <v>66</v>
      </c>
    </row>
    <row r="21" spans="1:23" ht="54.75" customHeight="1" x14ac:dyDescent="0.25">
      <c r="A21" s="6" t="s">
        <v>98</v>
      </c>
      <c r="B21" s="6" t="s">
        <v>130</v>
      </c>
      <c r="C21" s="6" t="s">
        <v>131</v>
      </c>
      <c r="D21" s="6" t="s">
        <v>116</v>
      </c>
      <c r="E21" s="8">
        <v>393319.5</v>
      </c>
      <c r="F21" s="8">
        <v>0</v>
      </c>
      <c r="G21" s="6" t="s">
        <v>101</v>
      </c>
      <c r="H21" s="6" t="s">
        <v>102</v>
      </c>
      <c r="I21" s="6" t="s">
        <v>164</v>
      </c>
      <c r="J21" s="6" t="s">
        <v>92</v>
      </c>
      <c r="K21" s="6" t="s">
        <v>132</v>
      </c>
      <c r="L21" s="7">
        <v>393949.63</v>
      </c>
      <c r="M21" s="22">
        <f t="shared" si="1"/>
        <v>43406</v>
      </c>
      <c r="N21" s="6" t="s">
        <v>212</v>
      </c>
      <c r="O21" s="6" t="s">
        <v>148</v>
      </c>
      <c r="P21" s="6" t="s">
        <v>148</v>
      </c>
      <c r="Q21" s="3" t="s">
        <v>65</v>
      </c>
      <c r="R21" s="8">
        <v>22480.76</v>
      </c>
      <c r="S21" s="8">
        <v>36591.360000000001</v>
      </c>
      <c r="T21" s="8">
        <v>0</v>
      </c>
      <c r="U21" s="4">
        <f t="shared" si="3"/>
        <v>59072.119999999995</v>
      </c>
      <c r="V21" s="8">
        <v>231445.85</v>
      </c>
      <c r="W21" s="6" t="s">
        <v>66</v>
      </c>
    </row>
    <row r="22" spans="1:23" ht="45" x14ac:dyDescent="0.25">
      <c r="A22" s="6" t="s">
        <v>133</v>
      </c>
      <c r="B22" s="6" t="s">
        <v>134</v>
      </c>
      <c r="C22" s="6" t="s">
        <v>135</v>
      </c>
      <c r="D22" s="6" t="s">
        <v>116</v>
      </c>
      <c r="E22" s="8">
        <v>150000</v>
      </c>
      <c r="F22" s="8">
        <v>0</v>
      </c>
      <c r="G22" s="6" t="s">
        <v>136</v>
      </c>
      <c r="H22" s="6" t="s">
        <v>137</v>
      </c>
      <c r="I22" s="6" t="s">
        <v>138</v>
      </c>
      <c r="J22" s="6" t="s">
        <v>139</v>
      </c>
      <c r="K22" s="6" t="s">
        <v>140</v>
      </c>
      <c r="L22" s="7">
        <v>141861.47</v>
      </c>
      <c r="M22" s="22">
        <f t="shared" si="1"/>
        <v>42845</v>
      </c>
      <c r="N22" s="6" t="s">
        <v>203</v>
      </c>
      <c r="O22" s="6" t="s">
        <v>148</v>
      </c>
      <c r="P22" s="6" t="s">
        <v>148</v>
      </c>
      <c r="Q22" s="3" t="s">
        <v>65</v>
      </c>
      <c r="R22" s="8">
        <v>0</v>
      </c>
      <c r="S22" s="8">
        <v>0</v>
      </c>
      <c r="T22" s="8">
        <v>0</v>
      </c>
      <c r="U22" s="4">
        <f t="shared" si="3"/>
        <v>0</v>
      </c>
      <c r="V22" s="8">
        <v>77564.44</v>
      </c>
      <c r="W22" s="6" t="s">
        <v>66</v>
      </c>
    </row>
    <row r="23" spans="1:23" ht="62.25" customHeight="1" x14ac:dyDescent="0.25">
      <c r="A23" s="6" t="s">
        <v>106</v>
      </c>
      <c r="B23" s="6" t="s">
        <v>141</v>
      </c>
      <c r="C23" s="6" t="s">
        <v>142</v>
      </c>
      <c r="D23" s="6" t="s">
        <v>116</v>
      </c>
      <c r="E23" s="8">
        <v>297424.01</v>
      </c>
      <c r="F23" s="8">
        <v>0</v>
      </c>
      <c r="G23" s="6" t="s">
        <v>101</v>
      </c>
      <c r="H23" s="6" t="s">
        <v>102</v>
      </c>
      <c r="I23" s="6" t="s">
        <v>143</v>
      </c>
      <c r="J23" s="6" t="s">
        <v>92</v>
      </c>
      <c r="K23" s="6" t="s">
        <v>132</v>
      </c>
      <c r="L23" s="7">
        <v>296317.27</v>
      </c>
      <c r="M23" s="22">
        <f t="shared" si="1"/>
        <v>43406</v>
      </c>
      <c r="N23" s="6" t="s">
        <v>148</v>
      </c>
      <c r="O23" s="6" t="s">
        <v>148</v>
      </c>
      <c r="P23" s="6" t="s">
        <v>148</v>
      </c>
      <c r="Q23" s="3" t="s">
        <v>65</v>
      </c>
      <c r="R23" s="8">
        <v>0</v>
      </c>
      <c r="S23" s="8">
        <v>0</v>
      </c>
      <c r="T23" s="8">
        <v>0</v>
      </c>
      <c r="U23" s="4">
        <f t="shared" si="3"/>
        <v>0</v>
      </c>
      <c r="V23" s="8">
        <f>SUM(45362.16+42636.18)</f>
        <v>87998.34</v>
      </c>
      <c r="W23" s="6" t="s">
        <v>66</v>
      </c>
    </row>
    <row r="24" spans="1:23" ht="74.25" customHeight="1" x14ac:dyDescent="0.25">
      <c r="A24" s="6" t="s">
        <v>144</v>
      </c>
      <c r="B24" s="6" t="s">
        <v>145</v>
      </c>
      <c r="C24" s="6" t="s">
        <v>115</v>
      </c>
      <c r="D24" s="6" t="s">
        <v>116</v>
      </c>
      <c r="E24" s="8">
        <v>260878.48</v>
      </c>
      <c r="F24" s="8">
        <v>0</v>
      </c>
      <c r="G24" s="6" t="s">
        <v>124</v>
      </c>
      <c r="H24" s="6" t="s">
        <v>125</v>
      </c>
      <c r="I24" s="6" t="s">
        <v>146</v>
      </c>
      <c r="J24" s="6" t="s">
        <v>120</v>
      </c>
      <c r="K24" s="6" t="s">
        <v>132</v>
      </c>
      <c r="L24" s="7">
        <v>256704.11</v>
      </c>
      <c r="M24" s="22">
        <f>J24+K24</f>
        <v>43977</v>
      </c>
      <c r="N24" s="6" t="s">
        <v>132</v>
      </c>
      <c r="O24" s="6" t="s">
        <v>148</v>
      </c>
      <c r="P24" s="6" t="s">
        <v>148</v>
      </c>
      <c r="Q24" s="3" t="s">
        <v>65</v>
      </c>
      <c r="R24" s="8">
        <v>0</v>
      </c>
      <c r="S24" s="8">
        <v>0</v>
      </c>
      <c r="T24" s="8">
        <v>31475.66</v>
      </c>
      <c r="U24" s="4">
        <f t="shared" ref="U24" si="4">SUM(R24:T24)</f>
        <v>31475.66</v>
      </c>
      <c r="V24" s="8">
        <v>31475.66</v>
      </c>
      <c r="W24" s="6" t="s">
        <v>66</v>
      </c>
    </row>
    <row r="25" spans="1:23" ht="74.25" customHeight="1" x14ac:dyDescent="0.25">
      <c r="A25" s="6" t="s">
        <v>153</v>
      </c>
      <c r="B25" s="6" t="s">
        <v>149</v>
      </c>
      <c r="C25" s="21" t="s">
        <v>206</v>
      </c>
      <c r="D25" s="6" t="s">
        <v>205</v>
      </c>
      <c r="E25" s="8">
        <v>250000</v>
      </c>
      <c r="F25" s="8">
        <v>0</v>
      </c>
      <c r="G25" s="6" t="s">
        <v>76</v>
      </c>
      <c r="H25" s="6" t="s">
        <v>129</v>
      </c>
      <c r="I25" s="6" t="s">
        <v>152</v>
      </c>
      <c r="J25" s="6" t="s">
        <v>155</v>
      </c>
      <c r="K25" s="6" t="s">
        <v>154</v>
      </c>
      <c r="L25" s="7">
        <v>242979.33</v>
      </c>
      <c r="M25" s="22">
        <v>43979</v>
      </c>
      <c r="N25" s="6" t="s">
        <v>132</v>
      </c>
      <c r="O25" s="6" t="s">
        <v>148</v>
      </c>
      <c r="P25" s="6" t="s">
        <v>148</v>
      </c>
      <c r="Q25" s="3" t="s">
        <v>65</v>
      </c>
      <c r="R25" s="8">
        <v>0</v>
      </c>
      <c r="S25" s="8">
        <v>0</v>
      </c>
      <c r="T25" s="8">
        <v>0</v>
      </c>
      <c r="U25" s="4">
        <f t="shared" ref="U25" si="5">SUM(R25:T25)</f>
        <v>0</v>
      </c>
      <c r="V25" s="8">
        <v>0</v>
      </c>
      <c r="W25" s="6" t="s">
        <v>66</v>
      </c>
    </row>
    <row r="26" spans="1:23" ht="70.5" customHeight="1" x14ac:dyDescent="0.25">
      <c r="A26" s="6" t="s">
        <v>181</v>
      </c>
      <c r="B26" s="6" t="s">
        <v>176</v>
      </c>
      <c r="C26" s="6" t="s">
        <v>207</v>
      </c>
      <c r="D26" s="6" t="s">
        <v>116</v>
      </c>
      <c r="E26" s="8">
        <v>99859.26</v>
      </c>
      <c r="F26" s="8">
        <v>0</v>
      </c>
      <c r="G26" s="6" t="s">
        <v>177</v>
      </c>
      <c r="H26" s="6" t="s">
        <v>178</v>
      </c>
      <c r="I26" s="6" t="s">
        <v>179</v>
      </c>
      <c r="J26" s="6" t="s">
        <v>92</v>
      </c>
      <c r="K26" s="6" t="s">
        <v>180</v>
      </c>
      <c r="L26" s="7">
        <v>73169.97</v>
      </c>
      <c r="M26" s="22">
        <f t="shared" si="1"/>
        <v>43346</v>
      </c>
      <c r="N26" s="6" t="s">
        <v>148</v>
      </c>
      <c r="O26" s="6" t="s">
        <v>148</v>
      </c>
      <c r="P26" s="6" t="s">
        <v>148</v>
      </c>
      <c r="Q26" s="3" t="s">
        <v>65</v>
      </c>
      <c r="R26" s="8">
        <v>0</v>
      </c>
      <c r="S26" s="8">
        <v>14833.91</v>
      </c>
      <c r="T26" s="8">
        <v>0</v>
      </c>
      <c r="U26" s="4">
        <f>SUM(R26:T26)</f>
        <v>14833.91</v>
      </c>
      <c r="V26" s="4">
        <f>U26</f>
        <v>14833.91</v>
      </c>
      <c r="W26" s="6" t="s">
        <v>66</v>
      </c>
    </row>
    <row r="27" spans="1:23" s="12" customFormat="1" ht="74.25" customHeight="1" x14ac:dyDescent="0.25">
      <c r="A27" s="6" t="s">
        <v>160</v>
      </c>
      <c r="B27" s="6" t="s">
        <v>163</v>
      </c>
      <c r="C27" s="6" t="s">
        <v>148</v>
      </c>
      <c r="D27" s="6" t="s">
        <v>58</v>
      </c>
      <c r="E27" s="8">
        <v>509988.22</v>
      </c>
      <c r="F27" s="8">
        <v>0</v>
      </c>
      <c r="G27" s="6" t="s">
        <v>162</v>
      </c>
      <c r="H27" s="6" t="s">
        <v>102</v>
      </c>
      <c r="I27" s="6" t="s">
        <v>161</v>
      </c>
      <c r="J27" s="6" t="s">
        <v>158</v>
      </c>
      <c r="K27" s="6" t="s">
        <v>157</v>
      </c>
      <c r="L27" s="7">
        <v>137770.09</v>
      </c>
      <c r="M27" s="22">
        <f t="shared" si="1"/>
        <v>43121</v>
      </c>
      <c r="N27" s="6" t="s">
        <v>148</v>
      </c>
      <c r="O27" s="6" t="s">
        <v>148</v>
      </c>
      <c r="P27" s="6" t="s">
        <v>148</v>
      </c>
      <c r="Q27" s="3" t="s">
        <v>65</v>
      </c>
      <c r="R27" s="8">
        <v>0</v>
      </c>
      <c r="S27" s="8">
        <v>0</v>
      </c>
      <c r="T27" s="8">
        <v>0</v>
      </c>
      <c r="U27" s="4">
        <f>SUM(R27:T27)</f>
        <v>0</v>
      </c>
      <c r="V27" s="16">
        <f>SUM(23906.16+16710.17+11798.94+34674.2+22898.99+7510.06+13906.24)</f>
        <v>131404.76</v>
      </c>
      <c r="W27" s="6" t="s">
        <v>66</v>
      </c>
    </row>
  </sheetData>
  <mergeCells count="30">
    <mergeCell ref="A1:W1"/>
    <mergeCell ref="A2:W2"/>
    <mergeCell ref="A3:F3"/>
    <mergeCell ref="G3:W3"/>
    <mergeCell ref="A4:F4"/>
    <mergeCell ref="G4:W4"/>
    <mergeCell ref="A5:F5"/>
    <mergeCell ref="G5:K5"/>
    <mergeCell ref="L5:P5"/>
    <mergeCell ref="Q5:V5"/>
    <mergeCell ref="A6:F6"/>
    <mergeCell ref="G6:K6"/>
    <mergeCell ref="L6:P6"/>
    <mergeCell ref="Q6:V6"/>
    <mergeCell ref="G7:K7"/>
    <mergeCell ref="L7:P7"/>
    <mergeCell ref="Q7:V7"/>
    <mergeCell ref="G8:K8"/>
    <mergeCell ref="L8:P8"/>
    <mergeCell ref="Q8:V8"/>
    <mergeCell ref="A9:W9"/>
    <mergeCell ref="A10:A11"/>
    <mergeCell ref="B10:B11"/>
    <mergeCell ref="C10:F10"/>
    <mergeCell ref="G10:H10"/>
    <mergeCell ref="I10:M10"/>
    <mergeCell ref="N10:O10"/>
    <mergeCell ref="P10:P11"/>
    <mergeCell ref="Q10:V10"/>
    <mergeCell ref="W10:W11"/>
  </mergeCells>
  <pageMargins left="0.25" right="0.25" top="0.75" bottom="0.75" header="0.3" footer="0.3"/>
  <pageSetup paperSize="9" scale="32" fitToHeight="0" orientation="landscape" horizontalDpi="0" verticalDpi="0" r:id="rId1"/>
  <colBreaks count="2" manualBreakCount="2">
    <brk id="19" max="27" man="1"/>
    <brk id="22" max="2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"/>
  <sheetViews>
    <sheetView showGridLines="0" topLeftCell="C7" zoomScale="70" zoomScaleNormal="70" workbookViewId="0">
      <selection activeCell="T23" sqref="T23:T24"/>
    </sheetView>
  </sheetViews>
  <sheetFormatPr defaultRowHeight="15" x14ac:dyDescent="0.25"/>
  <cols>
    <col min="1" max="1" width="27.28515625" bestFit="1" customWidth="1"/>
    <col min="2" max="2" width="46.5703125" bestFit="1" customWidth="1"/>
    <col min="3" max="3" width="16.5703125" customWidth="1"/>
    <col min="4" max="4" width="9.5703125" customWidth="1"/>
    <col min="5" max="5" width="19.5703125" bestFit="1" customWidth="1"/>
    <col min="6" max="6" width="19.42578125" customWidth="1"/>
    <col min="7" max="7" width="22.140625" customWidth="1"/>
    <col min="8" max="8" width="26" customWidth="1"/>
    <col min="9" max="9" width="12.28515625" customWidth="1"/>
    <col min="10" max="10" width="13.85546875" customWidth="1"/>
    <col min="11" max="11" width="9.42578125" customWidth="1"/>
    <col min="12" max="12" width="20.85546875" customWidth="1"/>
    <col min="13" max="13" width="21.7109375" bestFit="1" customWidth="1"/>
    <col min="14" max="14" width="15.140625" customWidth="1"/>
    <col min="15" max="15" width="17.85546875" customWidth="1"/>
    <col min="16" max="16" width="17.42578125" customWidth="1"/>
    <col min="17" max="17" width="16.28515625" customWidth="1"/>
    <col min="18" max="18" width="21.42578125" customWidth="1"/>
    <col min="19" max="19" width="22.28515625" customWidth="1"/>
    <col min="20" max="20" width="21.42578125" customWidth="1"/>
    <col min="21" max="21" width="19.140625" customWidth="1"/>
    <col min="22" max="22" width="19.42578125" customWidth="1"/>
    <col min="23" max="23" width="15.28515625" customWidth="1"/>
  </cols>
  <sheetData>
    <row r="1" spans="1:23" ht="15.75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</row>
    <row r="2" spans="1:23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3" x14ac:dyDescent="0.25">
      <c r="A3" s="38" t="s">
        <v>1</v>
      </c>
      <c r="B3" s="38"/>
      <c r="C3" s="38"/>
      <c r="D3" s="38"/>
      <c r="E3" s="38"/>
      <c r="F3" s="38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</row>
    <row r="4" spans="1:23" x14ac:dyDescent="0.25">
      <c r="A4" s="36" t="s">
        <v>2</v>
      </c>
      <c r="B4" s="36"/>
      <c r="C4" s="36"/>
      <c r="D4" s="36"/>
      <c r="E4" s="36"/>
      <c r="F4" s="36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</row>
    <row r="5" spans="1:23" x14ac:dyDescent="0.25">
      <c r="A5" s="36" t="s">
        <v>182</v>
      </c>
      <c r="B5" s="36"/>
      <c r="C5" s="36"/>
      <c r="D5" s="36"/>
      <c r="E5" s="36"/>
      <c r="F5" s="36"/>
      <c r="G5" s="34"/>
      <c r="H5" s="34"/>
      <c r="I5" s="34"/>
      <c r="J5" s="34"/>
      <c r="K5" s="34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1"/>
    </row>
    <row r="6" spans="1:23" x14ac:dyDescent="0.25">
      <c r="A6" s="36" t="s">
        <v>183</v>
      </c>
      <c r="B6" s="36"/>
      <c r="C6" s="36"/>
      <c r="D6" s="36"/>
      <c r="E6" s="36"/>
      <c r="F6" s="36"/>
      <c r="G6" s="34" t="s">
        <v>4</v>
      </c>
      <c r="H6" s="34"/>
      <c r="I6" s="34"/>
      <c r="J6" s="34"/>
      <c r="K6" s="34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1"/>
    </row>
    <row r="7" spans="1:23" x14ac:dyDescent="0.25">
      <c r="A7" s="2"/>
      <c r="B7" s="2"/>
      <c r="C7" s="2"/>
      <c r="D7" s="2"/>
      <c r="E7" s="2"/>
      <c r="F7" s="2"/>
      <c r="G7" s="34"/>
      <c r="H7" s="34"/>
      <c r="I7" s="34"/>
      <c r="J7" s="34"/>
      <c r="K7" s="34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1"/>
    </row>
    <row r="8" spans="1:23" x14ac:dyDescent="0.25">
      <c r="A8" s="2"/>
      <c r="B8" s="2"/>
      <c r="C8" s="2"/>
      <c r="D8" s="2"/>
      <c r="E8" s="2"/>
      <c r="F8" s="2"/>
      <c r="G8" s="40"/>
      <c r="H8" s="40"/>
      <c r="I8" s="40"/>
      <c r="J8" s="40"/>
      <c r="K8" s="40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1"/>
    </row>
    <row r="9" spans="1:23" x14ac:dyDescent="0.25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</row>
    <row r="10" spans="1:23" x14ac:dyDescent="0.25">
      <c r="A10" s="29" t="s">
        <v>165</v>
      </c>
      <c r="B10" s="31" t="s">
        <v>7</v>
      </c>
      <c r="C10" s="31" t="s">
        <v>8</v>
      </c>
      <c r="D10" s="31"/>
      <c r="E10" s="31"/>
      <c r="F10" s="31"/>
      <c r="G10" s="31" t="s">
        <v>9</v>
      </c>
      <c r="H10" s="31"/>
      <c r="I10" s="31" t="s">
        <v>10</v>
      </c>
      <c r="J10" s="31"/>
      <c r="K10" s="31"/>
      <c r="L10" s="31"/>
      <c r="M10" s="31"/>
      <c r="N10" s="31" t="s">
        <v>11</v>
      </c>
      <c r="O10" s="31"/>
      <c r="P10" s="32" t="s">
        <v>12</v>
      </c>
      <c r="Q10" s="31" t="s">
        <v>13</v>
      </c>
      <c r="R10" s="31"/>
      <c r="S10" s="31"/>
      <c r="T10" s="31"/>
      <c r="U10" s="31"/>
      <c r="V10" s="31"/>
      <c r="W10" s="33" t="s">
        <v>14</v>
      </c>
    </row>
    <row r="11" spans="1:23" ht="64.5" customHeight="1" x14ac:dyDescent="0.25">
      <c r="A11" s="30"/>
      <c r="B11" s="31"/>
      <c r="C11" s="14" t="s">
        <v>15</v>
      </c>
      <c r="D11" s="14" t="s">
        <v>16</v>
      </c>
      <c r="E11" s="14" t="s">
        <v>17</v>
      </c>
      <c r="F11" s="14" t="s">
        <v>18</v>
      </c>
      <c r="G11" s="14" t="s">
        <v>19</v>
      </c>
      <c r="H11" s="14" t="s">
        <v>20</v>
      </c>
      <c r="I11" s="14" t="s">
        <v>15</v>
      </c>
      <c r="J11" s="14" t="s">
        <v>21</v>
      </c>
      <c r="K11" s="14" t="s">
        <v>22</v>
      </c>
      <c r="L11" s="14" t="s">
        <v>23</v>
      </c>
      <c r="M11" s="14" t="s">
        <v>24</v>
      </c>
      <c r="N11" s="15" t="s">
        <v>197</v>
      </c>
      <c r="O11" s="14" t="s">
        <v>25</v>
      </c>
      <c r="P11" s="32"/>
      <c r="Q11" s="14" t="s">
        <v>26</v>
      </c>
      <c r="R11" s="14" t="s">
        <v>184</v>
      </c>
      <c r="S11" s="14" t="s">
        <v>185</v>
      </c>
      <c r="T11" s="14" t="s">
        <v>186</v>
      </c>
      <c r="U11" s="14" t="s">
        <v>30</v>
      </c>
      <c r="V11" s="14" t="s">
        <v>31</v>
      </c>
      <c r="W11" s="33"/>
    </row>
    <row r="12" spans="1:23" x14ac:dyDescent="0.25">
      <c r="A12" s="24" t="s">
        <v>32</v>
      </c>
      <c r="B12" s="24" t="s">
        <v>33</v>
      </c>
      <c r="C12" s="24" t="s">
        <v>34</v>
      </c>
      <c r="D12" s="24" t="s">
        <v>35</v>
      </c>
      <c r="E12" s="24" t="s">
        <v>36</v>
      </c>
      <c r="F12" s="24" t="s">
        <v>37</v>
      </c>
      <c r="G12" s="24" t="s">
        <v>38</v>
      </c>
      <c r="H12" s="24" t="s">
        <v>39</v>
      </c>
      <c r="I12" s="24" t="s">
        <v>40</v>
      </c>
      <c r="J12" s="24" t="s">
        <v>41</v>
      </c>
      <c r="K12" s="25" t="s">
        <v>42</v>
      </c>
      <c r="L12" s="25" t="s">
        <v>43</v>
      </c>
      <c r="M12" s="24" t="s">
        <v>44</v>
      </c>
      <c r="N12" s="24" t="s">
        <v>45</v>
      </c>
      <c r="O12" s="24" t="s">
        <v>46</v>
      </c>
      <c r="P12" s="24" t="s">
        <v>47</v>
      </c>
      <c r="Q12" s="24" t="s">
        <v>48</v>
      </c>
      <c r="R12" s="24" t="s">
        <v>49</v>
      </c>
      <c r="S12" s="24" t="s">
        <v>50</v>
      </c>
      <c r="T12" s="24" t="s">
        <v>51</v>
      </c>
      <c r="U12" s="24" t="s">
        <v>52</v>
      </c>
      <c r="V12" s="24" t="s">
        <v>53</v>
      </c>
      <c r="W12" s="24" t="s">
        <v>54</v>
      </c>
    </row>
    <row r="13" spans="1:23" ht="81.75" customHeight="1" x14ac:dyDescent="0.25">
      <c r="A13" s="6" t="s">
        <v>55</v>
      </c>
      <c r="B13" s="6" t="s">
        <v>56</v>
      </c>
      <c r="C13" s="6" t="s">
        <v>57</v>
      </c>
      <c r="D13" s="6" t="s">
        <v>58</v>
      </c>
      <c r="E13" s="8">
        <v>4022804.26</v>
      </c>
      <c r="F13" s="8">
        <v>0</v>
      </c>
      <c r="G13" s="6" t="s">
        <v>59</v>
      </c>
      <c r="H13" s="6" t="s">
        <v>60</v>
      </c>
      <c r="I13" s="6" t="s">
        <v>61</v>
      </c>
      <c r="J13" s="6" t="s">
        <v>62</v>
      </c>
      <c r="K13" s="6" t="s">
        <v>63</v>
      </c>
      <c r="L13" s="7">
        <v>3982574.2</v>
      </c>
      <c r="M13" s="27">
        <v>43819</v>
      </c>
      <c r="N13" s="6" t="s">
        <v>63</v>
      </c>
      <c r="O13" s="6" t="s">
        <v>148</v>
      </c>
      <c r="P13" s="6" t="s">
        <v>148</v>
      </c>
      <c r="Q13" s="3" t="s">
        <v>65</v>
      </c>
      <c r="R13" s="8">
        <v>0</v>
      </c>
      <c r="S13" s="8">
        <v>0</v>
      </c>
      <c r="T13" s="8">
        <v>8366.08</v>
      </c>
      <c r="U13" s="4">
        <f>SUM(R13:T13)</f>
        <v>8366.08</v>
      </c>
      <c r="V13" s="8">
        <f>600177.41+U13</f>
        <v>608543.49</v>
      </c>
      <c r="W13" s="6" t="s">
        <v>66</v>
      </c>
    </row>
    <row r="14" spans="1:23" ht="62.25" customHeight="1" x14ac:dyDescent="0.25">
      <c r="A14" s="6" t="s">
        <v>78</v>
      </c>
      <c r="B14" s="6" t="s">
        <v>79</v>
      </c>
      <c r="C14" s="21" t="s">
        <v>200</v>
      </c>
      <c r="D14" s="6" t="s">
        <v>80</v>
      </c>
      <c r="E14" s="8">
        <v>334846.98</v>
      </c>
      <c r="F14" s="8">
        <v>0</v>
      </c>
      <c r="G14" s="6" t="s">
        <v>81</v>
      </c>
      <c r="H14" s="6" t="s">
        <v>82</v>
      </c>
      <c r="I14" s="6" t="s">
        <v>83</v>
      </c>
      <c r="J14" s="6" t="s">
        <v>84</v>
      </c>
      <c r="K14" s="6" t="s">
        <v>140</v>
      </c>
      <c r="L14" s="7">
        <v>331449.12</v>
      </c>
      <c r="M14" s="22">
        <f>J14+K14</f>
        <v>43623</v>
      </c>
      <c r="N14" s="6" t="s">
        <v>95</v>
      </c>
      <c r="O14" s="6" t="s">
        <v>148</v>
      </c>
      <c r="P14" s="6" t="s">
        <v>148</v>
      </c>
      <c r="Q14" s="3" t="s">
        <v>65</v>
      </c>
      <c r="R14" s="8">
        <v>0</v>
      </c>
      <c r="S14" s="8">
        <v>0</v>
      </c>
      <c r="T14" s="8">
        <v>9178.3700000000008</v>
      </c>
      <c r="U14" s="4">
        <f>SUM(R14:T14)</f>
        <v>9178.3700000000008</v>
      </c>
      <c r="V14" s="4">
        <f>280789.78+U14</f>
        <v>289968.15000000002</v>
      </c>
      <c r="W14" s="6" t="s">
        <v>66</v>
      </c>
    </row>
    <row r="15" spans="1:23" ht="45" x14ac:dyDescent="0.25">
      <c r="A15" s="6" t="s">
        <v>98</v>
      </c>
      <c r="B15" s="6" t="s">
        <v>99</v>
      </c>
      <c r="C15" s="6" t="s">
        <v>100</v>
      </c>
      <c r="D15" s="6" t="s">
        <v>80</v>
      </c>
      <c r="E15" s="8">
        <v>0</v>
      </c>
      <c r="F15" s="8">
        <v>0</v>
      </c>
      <c r="G15" s="6" t="s">
        <v>101</v>
      </c>
      <c r="H15" s="6" t="s">
        <v>102</v>
      </c>
      <c r="I15" s="6" t="s">
        <v>103</v>
      </c>
      <c r="J15" s="6" t="s">
        <v>92</v>
      </c>
      <c r="K15" s="6" t="s">
        <v>85</v>
      </c>
      <c r="L15" s="7">
        <v>365482.3</v>
      </c>
      <c r="M15" s="22">
        <f t="shared" ref="M15:M29" si="0">J15+K15</f>
        <v>43466</v>
      </c>
      <c r="N15" s="6" t="s">
        <v>212</v>
      </c>
      <c r="O15" s="6" t="s">
        <v>148</v>
      </c>
      <c r="P15" s="6" t="s">
        <v>148</v>
      </c>
      <c r="Q15" s="3" t="s">
        <v>65</v>
      </c>
      <c r="R15" s="8">
        <v>0</v>
      </c>
      <c r="S15" s="8">
        <v>0</v>
      </c>
      <c r="T15" s="8">
        <v>0</v>
      </c>
      <c r="U15" s="4">
        <f t="shared" ref="U15" si="1">SUM(R15:T15)</f>
        <v>0</v>
      </c>
      <c r="V15" s="8">
        <v>205112.47</v>
      </c>
      <c r="W15" s="6" t="s">
        <v>66</v>
      </c>
    </row>
    <row r="16" spans="1:23" ht="57" customHeight="1" x14ac:dyDescent="0.25">
      <c r="A16" s="6" t="s">
        <v>98</v>
      </c>
      <c r="B16" s="6" t="s">
        <v>104</v>
      </c>
      <c r="C16" s="6" t="s">
        <v>105</v>
      </c>
      <c r="D16" s="6" t="s">
        <v>80</v>
      </c>
      <c r="E16" s="8">
        <v>0</v>
      </c>
      <c r="F16" s="8">
        <v>0</v>
      </c>
      <c r="G16" s="6" t="s">
        <v>101</v>
      </c>
      <c r="H16" s="6" t="s">
        <v>102</v>
      </c>
      <c r="I16" s="6" t="s">
        <v>103</v>
      </c>
      <c r="J16" s="6" t="s">
        <v>92</v>
      </c>
      <c r="K16" s="6" t="s">
        <v>85</v>
      </c>
      <c r="L16" s="7">
        <v>285353.59000000003</v>
      </c>
      <c r="M16" s="22">
        <f t="shared" si="0"/>
        <v>43466</v>
      </c>
      <c r="N16" s="6" t="s">
        <v>212</v>
      </c>
      <c r="O16" s="6" t="s">
        <v>148</v>
      </c>
      <c r="P16" s="6" t="s">
        <v>148</v>
      </c>
      <c r="Q16" s="3" t="s">
        <v>65</v>
      </c>
      <c r="R16" s="8">
        <v>0</v>
      </c>
      <c r="S16" s="8">
        <v>0</v>
      </c>
      <c r="T16" s="8">
        <v>0</v>
      </c>
      <c r="U16" s="4">
        <f t="shared" ref="U16:U17" si="2">SUM(R16:T16)</f>
        <v>0</v>
      </c>
      <c r="V16" s="8">
        <v>150434.35</v>
      </c>
      <c r="W16" s="6" t="s">
        <v>66</v>
      </c>
    </row>
    <row r="17" spans="1:23" ht="45" x14ac:dyDescent="0.25">
      <c r="A17" s="6" t="s">
        <v>106</v>
      </c>
      <c r="B17" s="6" t="s">
        <v>107</v>
      </c>
      <c r="C17" s="6" t="s">
        <v>108</v>
      </c>
      <c r="D17" s="6" t="s">
        <v>80</v>
      </c>
      <c r="E17" s="8">
        <v>116538</v>
      </c>
      <c r="F17" s="8">
        <v>0</v>
      </c>
      <c r="G17" s="6" t="s">
        <v>109</v>
      </c>
      <c r="H17" s="6" t="s">
        <v>110</v>
      </c>
      <c r="I17" s="6" t="s">
        <v>111</v>
      </c>
      <c r="J17" s="6" t="s">
        <v>210</v>
      </c>
      <c r="K17" s="6" t="s">
        <v>112</v>
      </c>
      <c r="L17" s="7">
        <v>114513.58</v>
      </c>
      <c r="M17" s="22">
        <f t="shared" si="0"/>
        <v>43556</v>
      </c>
      <c r="N17" s="6" t="s">
        <v>198</v>
      </c>
      <c r="O17" s="6" t="s">
        <v>148</v>
      </c>
      <c r="P17" s="6" t="s">
        <v>148</v>
      </c>
      <c r="Q17" s="3" t="s">
        <v>65</v>
      </c>
      <c r="R17" s="8">
        <v>0</v>
      </c>
      <c r="S17" s="8">
        <v>0</v>
      </c>
      <c r="T17" s="8">
        <v>0</v>
      </c>
      <c r="U17" s="4">
        <f t="shared" si="2"/>
        <v>0</v>
      </c>
      <c r="V17" s="4">
        <f>SUM(R17:T17)</f>
        <v>0</v>
      </c>
      <c r="W17" s="6" t="s">
        <v>66</v>
      </c>
    </row>
    <row r="18" spans="1:23" ht="45" x14ac:dyDescent="0.25">
      <c r="A18" s="6" t="s">
        <v>113</v>
      </c>
      <c r="B18" s="6" t="s">
        <v>114</v>
      </c>
      <c r="C18" s="6" t="s">
        <v>115</v>
      </c>
      <c r="D18" s="6" t="s">
        <v>116</v>
      </c>
      <c r="E18" s="8">
        <v>91173.73</v>
      </c>
      <c r="F18" s="8">
        <v>0</v>
      </c>
      <c r="G18" s="6" t="s">
        <v>117</v>
      </c>
      <c r="H18" s="6" t="s">
        <v>118</v>
      </c>
      <c r="I18" s="6" t="s">
        <v>119</v>
      </c>
      <c r="J18" s="6" t="s">
        <v>120</v>
      </c>
      <c r="K18" s="6" t="s">
        <v>121</v>
      </c>
      <c r="L18" s="7">
        <v>97622.09</v>
      </c>
      <c r="M18" s="22">
        <f t="shared" si="0"/>
        <v>43948</v>
      </c>
      <c r="N18" s="6" t="s">
        <v>148</v>
      </c>
      <c r="O18" s="6" t="s">
        <v>148</v>
      </c>
      <c r="P18" s="6" t="s">
        <v>148</v>
      </c>
      <c r="Q18" s="3" t="s">
        <v>65</v>
      </c>
      <c r="R18" s="8">
        <v>0</v>
      </c>
      <c r="S18" s="8">
        <v>0</v>
      </c>
      <c r="T18" s="8">
        <v>0</v>
      </c>
      <c r="U18" s="4">
        <f>SUM(R18:T18)</f>
        <v>0</v>
      </c>
      <c r="V18" s="4">
        <v>28000</v>
      </c>
      <c r="W18" s="6" t="s">
        <v>66</v>
      </c>
    </row>
    <row r="19" spans="1:23" ht="65.25" customHeight="1" x14ac:dyDescent="0.25">
      <c r="A19" s="6" t="s">
        <v>122</v>
      </c>
      <c r="B19" s="6" t="s">
        <v>123</v>
      </c>
      <c r="C19" s="6" t="s">
        <v>115</v>
      </c>
      <c r="D19" s="6" t="s">
        <v>116</v>
      </c>
      <c r="E19" s="8">
        <v>217144.66</v>
      </c>
      <c r="F19" s="8">
        <v>0</v>
      </c>
      <c r="G19" s="6" t="s">
        <v>124</v>
      </c>
      <c r="H19" s="6" t="s">
        <v>125</v>
      </c>
      <c r="I19" s="6" t="s">
        <v>126</v>
      </c>
      <c r="J19" s="6" t="s">
        <v>120</v>
      </c>
      <c r="K19" s="6" t="s">
        <v>121</v>
      </c>
      <c r="L19" s="7">
        <v>212801.81</v>
      </c>
      <c r="M19" s="22">
        <f t="shared" si="0"/>
        <v>43948</v>
      </c>
      <c r="N19" s="6" t="s">
        <v>93</v>
      </c>
      <c r="O19" s="6" t="s">
        <v>148</v>
      </c>
      <c r="P19" s="6" t="s">
        <v>148</v>
      </c>
      <c r="Q19" s="3" t="s">
        <v>65</v>
      </c>
      <c r="R19" s="8">
        <v>45100.68</v>
      </c>
      <c r="S19" s="8">
        <v>0</v>
      </c>
      <c r="T19" s="8">
        <v>0</v>
      </c>
      <c r="U19" s="4">
        <f t="shared" ref="U19:U23" si="3">SUM(R19:T19)</f>
        <v>45100.68</v>
      </c>
      <c r="V19" s="8">
        <v>63480.61</v>
      </c>
      <c r="W19" s="6" t="s">
        <v>66</v>
      </c>
    </row>
    <row r="20" spans="1:23" ht="45" x14ac:dyDescent="0.25">
      <c r="A20" s="6" t="s">
        <v>127</v>
      </c>
      <c r="B20" s="6" t="s">
        <v>128</v>
      </c>
      <c r="C20" s="6" t="s">
        <v>115</v>
      </c>
      <c r="D20" s="6" t="s">
        <v>116</v>
      </c>
      <c r="E20" s="8">
        <v>422586.08</v>
      </c>
      <c r="F20" s="8">
        <v>0</v>
      </c>
      <c r="G20" s="6" t="s">
        <v>76</v>
      </c>
      <c r="H20" s="6" t="s">
        <v>129</v>
      </c>
      <c r="I20" s="6" t="s">
        <v>194</v>
      </c>
      <c r="J20" s="6" t="s">
        <v>120</v>
      </c>
      <c r="K20" s="6" t="s">
        <v>154</v>
      </c>
      <c r="L20" s="7">
        <v>391168.22</v>
      </c>
      <c r="M20" s="22">
        <f t="shared" si="0"/>
        <v>43978</v>
      </c>
      <c r="N20" s="6" t="s">
        <v>148</v>
      </c>
      <c r="O20" s="6" t="s">
        <v>148</v>
      </c>
      <c r="P20" s="6" t="s">
        <v>148</v>
      </c>
      <c r="Q20" s="3" t="s">
        <v>65</v>
      </c>
      <c r="R20" s="8">
        <v>0</v>
      </c>
      <c r="S20" s="8">
        <v>0</v>
      </c>
      <c r="T20" s="8">
        <v>0</v>
      </c>
      <c r="U20" s="4">
        <f t="shared" si="3"/>
        <v>0</v>
      </c>
      <c r="V20" s="8">
        <v>92953.13</v>
      </c>
      <c r="W20" s="6" t="s">
        <v>66</v>
      </c>
    </row>
    <row r="21" spans="1:23" ht="54.75" customHeight="1" x14ac:dyDescent="0.25">
      <c r="A21" s="6" t="s">
        <v>98</v>
      </c>
      <c r="B21" s="6" t="s">
        <v>130</v>
      </c>
      <c r="C21" s="6" t="s">
        <v>131</v>
      </c>
      <c r="D21" s="6" t="s">
        <v>116</v>
      </c>
      <c r="E21" s="8">
        <v>400000</v>
      </c>
      <c r="F21" s="8">
        <v>0</v>
      </c>
      <c r="G21" s="6" t="s">
        <v>101</v>
      </c>
      <c r="H21" s="6" t="s">
        <v>102</v>
      </c>
      <c r="I21" s="6" t="s">
        <v>164</v>
      </c>
      <c r="J21" s="6" t="s">
        <v>92</v>
      </c>
      <c r="K21" s="6" t="s">
        <v>132</v>
      </c>
      <c r="L21" s="7">
        <v>393949.63</v>
      </c>
      <c r="M21" s="22">
        <f t="shared" si="0"/>
        <v>43406</v>
      </c>
      <c r="N21" s="6" t="s">
        <v>212</v>
      </c>
      <c r="O21" s="6" t="s">
        <v>148</v>
      </c>
      <c r="P21" s="6" t="s">
        <v>148</v>
      </c>
      <c r="Q21" s="3" t="s">
        <v>65</v>
      </c>
      <c r="R21" s="8"/>
      <c r="S21" s="8">
        <v>13865.81</v>
      </c>
      <c r="T21" s="8">
        <v>0</v>
      </c>
      <c r="U21" s="4">
        <f t="shared" si="3"/>
        <v>13865.81</v>
      </c>
      <c r="V21" s="8">
        <v>231445.85</v>
      </c>
      <c r="W21" s="6" t="s">
        <v>66</v>
      </c>
    </row>
    <row r="22" spans="1:23" ht="45" x14ac:dyDescent="0.25">
      <c r="A22" s="6" t="s">
        <v>133</v>
      </c>
      <c r="B22" s="6" t="s">
        <v>134</v>
      </c>
      <c r="C22" s="6" t="s">
        <v>135</v>
      </c>
      <c r="D22" s="6" t="s">
        <v>116</v>
      </c>
      <c r="E22" s="8">
        <v>150000</v>
      </c>
      <c r="F22" s="8">
        <v>0</v>
      </c>
      <c r="G22" s="6" t="s">
        <v>136</v>
      </c>
      <c r="H22" s="6" t="s">
        <v>137</v>
      </c>
      <c r="I22" s="6" t="s">
        <v>138</v>
      </c>
      <c r="J22" s="6" t="s">
        <v>139</v>
      </c>
      <c r="K22" s="6" t="s">
        <v>140</v>
      </c>
      <c r="L22" s="7">
        <v>141861.47</v>
      </c>
      <c r="M22" s="22">
        <f t="shared" si="0"/>
        <v>42845</v>
      </c>
      <c r="N22" s="23">
        <f>121+182</f>
        <v>303</v>
      </c>
      <c r="O22" s="6" t="s">
        <v>148</v>
      </c>
      <c r="P22" s="6" t="s">
        <v>148</v>
      </c>
      <c r="Q22" s="3" t="s">
        <v>65</v>
      </c>
      <c r="R22" s="8">
        <v>0</v>
      </c>
      <c r="S22" s="8">
        <v>0</v>
      </c>
      <c r="T22" s="8">
        <v>0</v>
      </c>
      <c r="U22" s="4">
        <f t="shared" si="3"/>
        <v>0</v>
      </c>
      <c r="V22" s="8">
        <v>77564.44</v>
      </c>
      <c r="W22" s="6" t="s">
        <v>66</v>
      </c>
    </row>
    <row r="23" spans="1:23" ht="62.25" customHeight="1" x14ac:dyDescent="0.25">
      <c r="A23" s="6" t="s">
        <v>106</v>
      </c>
      <c r="B23" s="6" t="s">
        <v>141</v>
      </c>
      <c r="C23" s="6" t="s">
        <v>142</v>
      </c>
      <c r="D23" s="6" t="s">
        <v>116</v>
      </c>
      <c r="E23" s="8">
        <v>300000</v>
      </c>
      <c r="F23" s="8">
        <v>0</v>
      </c>
      <c r="G23" s="6" t="s">
        <v>101</v>
      </c>
      <c r="H23" s="6" t="s">
        <v>102</v>
      </c>
      <c r="I23" s="6" t="s">
        <v>143</v>
      </c>
      <c r="J23" s="6" t="s">
        <v>92</v>
      </c>
      <c r="K23" s="6" t="s">
        <v>132</v>
      </c>
      <c r="L23" s="7">
        <v>296317.27</v>
      </c>
      <c r="M23" s="22">
        <f t="shared" si="0"/>
        <v>43406</v>
      </c>
      <c r="N23" s="6" t="s">
        <v>148</v>
      </c>
      <c r="O23" s="6" t="s">
        <v>148</v>
      </c>
      <c r="P23" s="6" t="s">
        <v>148</v>
      </c>
      <c r="Q23" s="3" t="s">
        <v>65</v>
      </c>
      <c r="R23" s="8">
        <v>0</v>
      </c>
      <c r="S23" s="8">
        <v>0</v>
      </c>
      <c r="T23" s="8">
        <v>0</v>
      </c>
      <c r="U23" s="4">
        <f t="shared" si="3"/>
        <v>0</v>
      </c>
      <c r="V23" s="8">
        <f>SUM(45362.16+42636.18)</f>
        <v>87998.34</v>
      </c>
      <c r="W23" s="6" t="s">
        <v>66</v>
      </c>
    </row>
    <row r="24" spans="1:23" ht="74.25" customHeight="1" x14ac:dyDescent="0.25">
      <c r="A24" s="6" t="s">
        <v>144</v>
      </c>
      <c r="B24" s="6" t="s">
        <v>145</v>
      </c>
      <c r="C24" s="6" t="s">
        <v>115</v>
      </c>
      <c r="D24" s="6" t="s">
        <v>116</v>
      </c>
      <c r="E24" s="8">
        <v>260878.48</v>
      </c>
      <c r="F24" s="8">
        <v>0</v>
      </c>
      <c r="G24" s="6" t="s">
        <v>124</v>
      </c>
      <c r="H24" s="6" t="s">
        <v>125</v>
      </c>
      <c r="I24" s="6" t="s">
        <v>146</v>
      </c>
      <c r="J24" s="6" t="s">
        <v>120</v>
      </c>
      <c r="K24" s="6" t="s">
        <v>132</v>
      </c>
      <c r="L24" s="7">
        <v>256704.11</v>
      </c>
      <c r="M24" s="22">
        <f>J24+K24</f>
        <v>43977</v>
      </c>
      <c r="N24" s="23">
        <f>120+120</f>
        <v>240</v>
      </c>
      <c r="O24" s="6" t="s">
        <v>148</v>
      </c>
      <c r="P24" s="6" t="s">
        <v>148</v>
      </c>
      <c r="Q24" s="3" t="s">
        <v>65</v>
      </c>
      <c r="R24" s="8">
        <v>39916.160000000003</v>
      </c>
      <c r="S24" s="8">
        <v>0</v>
      </c>
      <c r="T24" s="8">
        <v>0</v>
      </c>
      <c r="U24" s="4">
        <f t="shared" ref="U24" si="4">SUM(R24:T24)</f>
        <v>39916.160000000003</v>
      </c>
      <c r="V24" s="8">
        <f>31475.66+U24</f>
        <v>71391.820000000007</v>
      </c>
      <c r="W24" s="6" t="s">
        <v>66</v>
      </c>
    </row>
    <row r="25" spans="1:23" ht="74.25" customHeight="1" x14ac:dyDescent="0.25">
      <c r="A25" s="6" t="s">
        <v>153</v>
      </c>
      <c r="B25" s="6" t="s">
        <v>149</v>
      </c>
      <c r="C25" s="21" t="s">
        <v>206</v>
      </c>
      <c r="D25" s="6" t="s">
        <v>80</v>
      </c>
      <c r="E25" s="8">
        <v>250000</v>
      </c>
      <c r="F25" s="8">
        <v>0</v>
      </c>
      <c r="G25" s="6" t="s">
        <v>76</v>
      </c>
      <c r="H25" s="6" t="s">
        <v>129</v>
      </c>
      <c r="I25" s="6" t="s">
        <v>152</v>
      </c>
      <c r="J25" s="6" t="s">
        <v>155</v>
      </c>
      <c r="K25" s="6" t="s">
        <v>154</v>
      </c>
      <c r="L25" s="7">
        <v>242979.33</v>
      </c>
      <c r="M25" s="22">
        <v>43978</v>
      </c>
      <c r="N25" s="23">
        <f>120+182</f>
        <v>302</v>
      </c>
      <c r="O25" s="6" t="s">
        <v>148</v>
      </c>
      <c r="P25" s="6" t="s">
        <v>148</v>
      </c>
      <c r="Q25" s="3" t="s">
        <v>65</v>
      </c>
      <c r="R25" s="8">
        <v>46322.58</v>
      </c>
      <c r="S25" s="8">
        <v>56493.97</v>
      </c>
      <c r="T25" s="8">
        <v>0</v>
      </c>
      <c r="U25" s="4">
        <f t="shared" ref="U25:U26" si="5">SUM(R25:T25)</f>
        <v>102816.55</v>
      </c>
      <c r="V25" s="4">
        <f>SUM(U25)</f>
        <v>102816.55</v>
      </c>
      <c r="W25" s="6" t="s">
        <v>66</v>
      </c>
    </row>
    <row r="26" spans="1:23" ht="70.5" customHeight="1" x14ac:dyDescent="0.25">
      <c r="A26" s="6" t="s">
        <v>181</v>
      </c>
      <c r="B26" s="6" t="s">
        <v>176</v>
      </c>
      <c r="C26" s="6" t="s">
        <v>207</v>
      </c>
      <c r="D26" s="6" t="s">
        <v>116</v>
      </c>
      <c r="E26" s="8">
        <v>99859.26</v>
      </c>
      <c r="F26" s="8">
        <v>0</v>
      </c>
      <c r="G26" s="6" t="s">
        <v>177</v>
      </c>
      <c r="H26" s="6" t="s">
        <v>178</v>
      </c>
      <c r="I26" s="6" t="s">
        <v>179</v>
      </c>
      <c r="J26" s="6" t="s">
        <v>92</v>
      </c>
      <c r="K26" s="6" t="s">
        <v>180</v>
      </c>
      <c r="L26" s="7">
        <v>73169.97</v>
      </c>
      <c r="M26" s="22">
        <f t="shared" si="0"/>
        <v>43346</v>
      </c>
      <c r="N26" s="6" t="s">
        <v>148</v>
      </c>
      <c r="O26" s="6" t="s">
        <v>148</v>
      </c>
      <c r="P26" s="6" t="s">
        <v>148</v>
      </c>
      <c r="Q26" s="3" t="s">
        <v>65</v>
      </c>
      <c r="R26" s="8">
        <v>0</v>
      </c>
      <c r="S26" s="8">
        <v>0</v>
      </c>
      <c r="T26" s="8">
        <v>0</v>
      </c>
      <c r="U26" s="4">
        <f t="shared" si="5"/>
        <v>0</v>
      </c>
      <c r="V26" s="4">
        <f>14833.91</f>
        <v>14833.91</v>
      </c>
      <c r="W26" s="6" t="s">
        <v>66</v>
      </c>
    </row>
    <row r="27" spans="1:23" ht="65.25" customHeight="1" x14ac:dyDescent="0.25">
      <c r="A27" s="6" t="s">
        <v>188</v>
      </c>
      <c r="B27" s="6" t="s">
        <v>187</v>
      </c>
      <c r="C27" s="6" t="s">
        <v>211</v>
      </c>
      <c r="D27" s="6" t="s">
        <v>116</v>
      </c>
      <c r="E27" s="8">
        <v>349999.76</v>
      </c>
      <c r="F27" s="8">
        <v>0</v>
      </c>
      <c r="G27" s="6" t="s">
        <v>189</v>
      </c>
      <c r="H27" s="6" t="s">
        <v>190</v>
      </c>
      <c r="I27" s="6" t="s">
        <v>191</v>
      </c>
      <c r="J27" s="6" t="s">
        <v>195</v>
      </c>
      <c r="K27" s="6" t="s">
        <v>157</v>
      </c>
      <c r="L27" s="7">
        <v>304000</v>
      </c>
      <c r="M27" s="22">
        <f t="shared" si="0"/>
        <v>44177</v>
      </c>
      <c r="N27" s="6" t="s">
        <v>148</v>
      </c>
      <c r="O27" s="6" t="s">
        <v>148</v>
      </c>
      <c r="P27" s="6" t="s">
        <v>148</v>
      </c>
      <c r="Q27" s="3" t="s">
        <v>65</v>
      </c>
      <c r="R27" s="8">
        <v>0</v>
      </c>
      <c r="S27" s="8">
        <v>0</v>
      </c>
      <c r="T27" s="8">
        <v>83650.3</v>
      </c>
      <c r="U27" s="4">
        <f t="shared" ref="U27" si="6">SUM(R27:T27)</f>
        <v>83650.3</v>
      </c>
      <c r="V27" s="4">
        <f>U27</f>
        <v>83650.3</v>
      </c>
      <c r="W27" s="6" t="s">
        <v>66</v>
      </c>
    </row>
    <row r="28" spans="1:23" ht="60" x14ac:dyDescent="0.25">
      <c r="A28" s="6" t="s">
        <v>148</v>
      </c>
      <c r="B28" s="6" t="s">
        <v>192</v>
      </c>
      <c r="C28" s="6" t="s">
        <v>148</v>
      </c>
      <c r="D28" s="6" t="s">
        <v>205</v>
      </c>
      <c r="E28" s="9" t="s">
        <v>148</v>
      </c>
      <c r="F28" s="8">
        <v>0</v>
      </c>
      <c r="G28" s="6" t="s">
        <v>177</v>
      </c>
      <c r="H28" s="6" t="s">
        <v>193</v>
      </c>
      <c r="I28" s="6" t="s">
        <v>152</v>
      </c>
      <c r="J28" s="6" t="s">
        <v>148</v>
      </c>
      <c r="K28" s="6" t="s">
        <v>148</v>
      </c>
      <c r="L28" s="6" t="s">
        <v>148</v>
      </c>
      <c r="M28" s="6" t="s">
        <v>148</v>
      </c>
      <c r="N28" s="6" t="s">
        <v>148</v>
      </c>
      <c r="O28" s="6" t="s">
        <v>148</v>
      </c>
      <c r="P28" s="6" t="s">
        <v>148</v>
      </c>
      <c r="Q28" s="3" t="s">
        <v>65</v>
      </c>
      <c r="R28" s="8">
        <v>26745.5</v>
      </c>
      <c r="S28" s="8">
        <v>0</v>
      </c>
      <c r="T28" s="8">
        <v>0</v>
      </c>
      <c r="U28" s="4">
        <f t="shared" ref="U28" si="7">SUM(R28:T28)</f>
        <v>26745.5</v>
      </c>
      <c r="V28" s="4">
        <f>U28</f>
        <v>26745.5</v>
      </c>
      <c r="W28" s="6" t="s">
        <v>73</v>
      </c>
    </row>
    <row r="29" spans="1:23" ht="74.25" customHeight="1" x14ac:dyDescent="0.25">
      <c r="A29" s="6" t="s">
        <v>160</v>
      </c>
      <c r="B29" s="6" t="s">
        <v>163</v>
      </c>
      <c r="C29" s="6" t="s">
        <v>148</v>
      </c>
      <c r="D29" s="6" t="s">
        <v>58</v>
      </c>
      <c r="E29" s="8">
        <v>509988.22</v>
      </c>
      <c r="F29" s="8">
        <v>0</v>
      </c>
      <c r="G29" s="6" t="s">
        <v>162</v>
      </c>
      <c r="H29" s="6" t="s">
        <v>102</v>
      </c>
      <c r="I29" s="6" t="s">
        <v>161</v>
      </c>
      <c r="J29" s="6" t="s">
        <v>158</v>
      </c>
      <c r="K29" s="6" t="s">
        <v>157</v>
      </c>
      <c r="L29" s="7">
        <v>137770.09</v>
      </c>
      <c r="M29" s="22">
        <f t="shared" si="0"/>
        <v>43121</v>
      </c>
      <c r="N29" s="6" t="s">
        <v>148</v>
      </c>
      <c r="O29" s="6" t="s">
        <v>148</v>
      </c>
      <c r="P29" s="6" t="s">
        <v>148</v>
      </c>
      <c r="Q29" s="3" t="s">
        <v>65</v>
      </c>
      <c r="R29" s="8">
        <v>0</v>
      </c>
      <c r="S29" s="8">
        <v>0</v>
      </c>
      <c r="T29" s="8">
        <v>0</v>
      </c>
      <c r="U29" s="4">
        <f>SUM(R29:T29)</f>
        <v>0</v>
      </c>
      <c r="V29" s="16">
        <f>SUM(23906.16+16710.17+11798.94+34674.2+22898.99+7510.06+13906.24)</f>
        <v>131404.76</v>
      </c>
      <c r="W29" s="6" t="s">
        <v>66</v>
      </c>
    </row>
  </sheetData>
  <mergeCells count="30">
    <mergeCell ref="A1:W1"/>
    <mergeCell ref="A2:W2"/>
    <mergeCell ref="A3:F3"/>
    <mergeCell ref="G3:W3"/>
    <mergeCell ref="A4:F4"/>
    <mergeCell ref="G4:W4"/>
    <mergeCell ref="A5:F5"/>
    <mergeCell ref="G5:K5"/>
    <mergeCell ref="L5:P5"/>
    <mergeCell ref="Q5:V5"/>
    <mergeCell ref="A6:F6"/>
    <mergeCell ref="G6:K6"/>
    <mergeCell ref="L6:P6"/>
    <mergeCell ref="Q6:V6"/>
    <mergeCell ref="G7:K7"/>
    <mergeCell ref="L7:P7"/>
    <mergeCell ref="Q7:V7"/>
    <mergeCell ref="G8:K8"/>
    <mergeCell ref="L8:P8"/>
    <mergeCell ref="Q8:V8"/>
    <mergeCell ref="A9:W9"/>
    <mergeCell ref="A10:A11"/>
    <mergeCell ref="B10:B11"/>
    <mergeCell ref="C10:F10"/>
    <mergeCell ref="G10:H10"/>
    <mergeCell ref="I10:M10"/>
    <mergeCell ref="N10:O10"/>
    <mergeCell ref="P10:P11"/>
    <mergeCell ref="Q10:V10"/>
    <mergeCell ref="W10:W1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1º TRIMESTRE DE 2020</vt:lpstr>
      <vt:lpstr>2º TRIMESTRE DE 2020  </vt:lpstr>
      <vt:lpstr>3º TRIMESTRE DE 2020 </vt:lpstr>
      <vt:lpstr>4º TRIMESTRE DE 2020</vt:lpstr>
      <vt:lpstr>'1º TRIMESTRE DE 2020'!Area_de_impressao</vt:lpstr>
      <vt:lpstr>'2º TRIMESTRE DE 2020  '!Area_de_impressao</vt:lpstr>
      <vt:lpstr>'3º TRIMESTRE DE 2020 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NETO</dc:creator>
  <cp:lastModifiedBy>CONTROLADORIA</cp:lastModifiedBy>
  <cp:lastPrinted>2021-01-21T12:34:37Z</cp:lastPrinted>
  <dcterms:created xsi:type="dcterms:W3CDTF">2020-08-24T13:36:47Z</dcterms:created>
  <dcterms:modified xsi:type="dcterms:W3CDTF">2021-01-21T12:35:44Z</dcterms:modified>
</cp:coreProperties>
</file>